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2021\Rec Financieros\1er trimestre\IAT\"/>
    </mc:Choice>
  </mc:AlternateContent>
  <bookViews>
    <workbookView xWindow="-105" yWindow="-105" windowWidth="23250" windowHeight="1257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PP'!$C$1:$AD$33</definedName>
    <definedName name="ENCABEZADOS" localSheetId="0">'IR PP'!$H$5:$AA$12</definedName>
    <definedName name="IMPRESION" localSheetId="0">'IR PP'!$H$1:$AA$20</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9" l="1"/>
  <c r="F20" i="9"/>
  <c r="G15" i="9"/>
  <c r="G16" i="9"/>
  <c r="G17" i="9"/>
  <c r="G18" i="9"/>
  <c r="G19" i="9"/>
  <c r="G20"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G13" i="9" l="1"/>
  <c r="G14" i="9"/>
  <c r="I20" i="9"/>
  <c r="B14" i="9"/>
  <c r="B13" i="9"/>
  <c r="B18" i="9"/>
  <c r="H20" i="9"/>
  <c r="B20" i="9" s="1"/>
  <c r="B16" i="9"/>
  <c r="B15" i="9"/>
  <c r="B17" i="9"/>
  <c r="H19" i="9"/>
  <c r="B19" i="9" s="1"/>
  <c r="X17" i="9" l="1"/>
  <c r="Z17" i="9"/>
  <c r="Y17" i="9"/>
  <c r="X13" i="9"/>
  <c r="Z13" i="9"/>
  <c r="Y13" i="9"/>
  <c r="Z15" i="9"/>
  <c r="Y15" i="9"/>
  <c r="X15" i="9"/>
  <c r="Z14" i="9"/>
  <c r="Y14" i="9"/>
  <c r="X14" i="9"/>
  <c r="Y16" i="9"/>
  <c r="X16" i="9"/>
  <c r="Z16" i="9"/>
  <c r="Z19" i="9"/>
  <c r="V19" i="9"/>
  <c r="Y19" i="9"/>
  <c r="L19" i="9"/>
  <c r="X19" i="9"/>
  <c r="M19" i="9"/>
  <c r="W19" i="9"/>
  <c r="Z20" i="9"/>
  <c r="V20" i="9"/>
  <c r="Y20" i="9"/>
  <c r="L20" i="9"/>
  <c r="X20" i="9"/>
  <c r="P20" i="9"/>
  <c r="M20" i="9"/>
  <c r="W20" i="9"/>
  <c r="S20" i="9"/>
  <c r="Z18" i="9"/>
  <c r="Y18" i="9"/>
  <c r="X18" i="9"/>
  <c r="E20" i="9"/>
  <c r="C20" i="9"/>
  <c r="D2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<sst xmlns="http://schemas.openxmlformats.org/spreadsheetml/2006/main" count="61820" uniqueCount="16577">
  <si>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</si>
  <si>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</si>
  <si>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</si>
  <si>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</si>
  <si>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</si>
  <si>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</si>
  <si>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</si>
  <si>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</si>
  <si>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</si>
  <si>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</si>
  <si>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</si>
  <si>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</si>
  <si>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</si>
  <si>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</si>
  <si>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</si>
  <si>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</si>
  <si>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</si>
  <si>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</si>
  <si>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</si>
  <si>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</si>
  <si>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</si>
  <si>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</si>
  <si>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</si>
  <si>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</si>
  <si>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</si>
  <si>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</si>
  <si>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</si>
  <si>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</si>
  <si>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</si>
  <si>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</si>
  <si>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</si>
  <si>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</si>
  <si>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</si>
  <si>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</si>
  <si>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</si>
  <si>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</si>
  <si>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</si>
  <si>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</si>
  <si>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</si>
  <si>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</si>
  <si>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</si>
  <si>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</si>
  <si>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</si>
  <si>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</si>
  <si>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</si>
  <si>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</si>
  <si>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</si>
  <si>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</si>
  <si>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</si>
  <si>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</si>
  <si>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</si>
  <si>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</si>
  <si>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</si>
  <si>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</si>
  <si>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</si>
  <si>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</si>
  <si>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</si>
  <si>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</si>
  <si>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</si>
  <si>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</si>
  <si>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</si>
  <si>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</si>
  <si>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</si>
  <si>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</si>
  <si>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</si>
  <si>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</si>
  <si>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</si>
  <si>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</si>
  <si>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</si>
  <si>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</si>
  <si>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</si>
  <si>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</si>
  <si>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</si>
  <si>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</si>
  <si>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</si>
  <si>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</si>
  <si>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</si>
  <si>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</si>
  <si>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</si>
  <si>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</si>
  <si>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</si>
  <si>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</si>
  <si>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</si>
  <si>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</si>
  <si>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</si>
  <si>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</si>
  <si>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</si>
  <si>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</si>
  <si>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</si>
  <si>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</si>
  <si>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</si>
  <si>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</si>
  <si>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</si>
  <si>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</si>
  <si>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</si>
  <si>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</si>
  <si>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</si>
  <si>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</si>
  <si>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</si>
  <si>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</si>
  <si>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</si>
  <si>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</si>
  <si>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</si>
  <si>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</si>
  <si>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</si>
  <si>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</si>
  <si>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</si>
  <si>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</si>
  <si>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</si>
  <si>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</si>
  <si>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</si>
  <si>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</si>
  <si>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</si>
  <si>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</si>
  <si>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</si>
  <si>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</si>
  <si>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</si>
  <si>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</si>
  <si>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</si>
  <si>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</si>
  <si>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</si>
  <si>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</si>
  <si>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</si>
  <si>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</si>
  <si>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</si>
  <si>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</si>
  <si>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</si>
  <si>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</si>
  <si>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</si>
  <si>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</si>
  <si>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</si>
  <si>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</si>
  <si>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</si>
  <si>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</si>
  <si>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</si>
  <si>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</si>
  <si>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</si>
  <si>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</si>
  <si>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</si>
  <si>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</si>
  <si>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</si>
  <si>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</si>
  <si>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</si>
  <si>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</si>
  <si>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</si>
  <si>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</si>
  <si>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</si>
  <si>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</si>
  <si>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</si>
  <si>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</si>
  <si>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</si>
  <si>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</si>
  <si>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</si>
  <si>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</si>
  <si>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</si>
  <si>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</si>
  <si>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</si>
  <si>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</si>
  <si>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</si>
  <si>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</si>
  <si>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</si>
  <si>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</si>
  <si>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</si>
  <si>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</si>
  <si>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</si>
  <si>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</si>
  <si>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</si>
  <si>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</si>
  <si>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</si>
  <si>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</si>
  <si>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</si>
  <si>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</si>
  <si>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</si>
  <si>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</si>
  <si>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</si>
  <si>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</si>
  <si>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</si>
  <si>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</si>
  <si>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</si>
  <si>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</si>
  <si>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</si>
  <si>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</si>
  <si>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</si>
  <si>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</si>
  <si>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</si>
  <si>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</si>
  <si>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</si>
  <si>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</si>
  <si>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</si>
  <si>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</si>
  <si>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</si>
  <si>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</si>
  <si>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</si>
  <si>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</si>
  <si>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</si>
  <si>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</si>
  <si>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</si>
  <si>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</si>
  <si>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</si>
  <si>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</si>
  <si>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</si>
  <si>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</si>
  <si>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</si>
  <si>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</si>
  <si>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</si>
  <si>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</si>
  <si>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</si>
  <si>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</si>
  <si>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</si>
  <si>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</si>
  <si>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</si>
  <si>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</si>
  <si>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</si>
  <si>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</si>
  <si>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</si>
  <si>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</si>
  <si>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</si>
  <si>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</si>
  <si>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</si>
  <si>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</si>
  <si>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</si>
  <si>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</si>
  <si>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</si>
  <si>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</si>
  <si>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</si>
  <si>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</si>
  <si>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</si>
  <si>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</si>
  <si>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</si>
  <si>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</si>
  <si>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</si>
  <si>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</si>
  <si>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</si>
  <si>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</si>
  <si>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</si>
  <si>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</si>
  <si>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</si>
  <si>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</si>
  <si>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</si>
  <si>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</si>
  <si>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</si>
  <si>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</si>
  <si>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</si>
  <si>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</si>
  <si>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</si>
  <si>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</si>
  <si>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</si>
  <si>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</si>
  <si>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</si>
  <si>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</si>
  <si>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</si>
  <si>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</si>
  <si>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</si>
  <si>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</si>
  <si>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</si>
  <si>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</si>
  <si>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</si>
  <si>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</si>
  <si>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</si>
  <si>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</si>
  <si>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</si>
  <si>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</si>
  <si>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</si>
  <si>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</si>
  <si>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</si>
  <si>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</si>
  <si>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</si>
  <si>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</si>
  <si>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</si>
  <si>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</si>
  <si>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</si>
  <si>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</si>
  <si>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</si>
  <si>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</si>
  <si>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</si>
  <si>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</si>
  <si>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</si>
  <si>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</si>
  <si>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</si>
  <si>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</si>
  <si>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</si>
  <si>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</si>
  <si>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</si>
  <si>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</si>
  <si>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</si>
  <si>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</si>
  <si>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</si>
  <si>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</si>
  <si>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</si>
  <si>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</si>
  <si>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</si>
  <si>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</si>
  <si>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</si>
  <si>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</si>
  <si>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</si>
  <si>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</si>
  <si>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</si>
  <si>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</si>
  <si>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</si>
  <si>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</si>
  <si>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</si>
  <si>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</si>
  <si>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</si>
  <si>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</si>
  <si>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</si>
  <si>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</si>
  <si>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</si>
  <si>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</si>
  <si>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</si>
  <si>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</si>
  <si>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</si>
  <si>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</si>
  <si>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</si>
  <si>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</si>
  <si>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</si>
  <si>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</si>
  <si>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</si>
  <si>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</si>
  <si>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</si>
  <si>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</si>
  <si>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</si>
  <si>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</si>
  <si>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</si>
  <si>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</si>
  <si>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</si>
  <si>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</si>
  <si>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</si>
  <si>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</si>
  <si>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</si>
  <si>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</si>
  <si>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</si>
  <si>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</si>
  <si>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</si>
  <si>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</si>
  <si>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</si>
  <si>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</si>
  <si>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</si>
  <si>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</si>
  <si>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</si>
  <si>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</si>
  <si>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</si>
  <si>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</si>
  <si>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</si>
  <si>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</si>
  <si>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</si>
  <si>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</si>
  <si>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</si>
  <si>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</si>
  <si>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</si>
  <si>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</si>
  <si>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</si>
  <si>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</si>
  <si>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</si>
  <si>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</si>
  <si>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</si>
  <si>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</si>
  <si>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</si>
  <si>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</si>
  <si>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</si>
  <si>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</si>
  <si>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</si>
  <si>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</si>
  <si>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</si>
  <si>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</si>
  <si>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</si>
  <si>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</si>
  <si>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</si>
  <si>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</si>
  <si>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</si>
  <si>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</si>
  <si>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</si>
  <si>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</si>
  <si>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</si>
  <si>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</si>
  <si>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</si>
  <si>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</si>
  <si>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</si>
  <si>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</si>
  <si>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</si>
  <si>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</si>
  <si>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</si>
  <si>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</si>
  <si>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</si>
  <si>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</si>
  <si>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</si>
  <si>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</si>
  <si>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</si>
  <si>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</si>
  <si>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</si>
  <si>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</si>
  <si>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</si>
  <si>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</si>
  <si>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</si>
  <si>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</si>
  <si>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</si>
  <si>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</si>
  <si>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</si>
  <si>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</si>
  <si>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</si>
  <si>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</si>
  <si>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</si>
  <si>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</si>
  <si>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</si>
  <si>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</si>
  <si>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</si>
  <si>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</si>
  <si>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</si>
  <si>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</si>
  <si>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</si>
  <si>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</si>
  <si>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</si>
  <si>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</si>
  <si>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</si>
  <si>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</si>
  <si>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</si>
  <si>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</si>
  <si>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</si>
  <si>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</si>
  <si>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</si>
  <si>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</si>
  <si>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</si>
  <si>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</si>
  <si>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</si>
  <si>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</si>
  <si>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</si>
  <si>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</si>
  <si>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</si>
  <si>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</si>
  <si>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</si>
  <si>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</si>
  <si>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</si>
  <si>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</si>
  <si>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</si>
  <si>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</si>
  <si>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</si>
  <si>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</si>
  <si>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</si>
  <si>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</si>
  <si>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</si>
  <si>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</si>
  <si>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</si>
  <si>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</si>
  <si>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</si>
  <si>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</si>
  <si>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</si>
  <si>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</si>
  <si>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</si>
  <si>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</si>
  <si>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</si>
  <si>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</si>
  <si>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</si>
  <si>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</si>
  <si>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</si>
  <si>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</si>
  <si>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</si>
  <si>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</si>
  <si>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</si>
  <si>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</si>
  <si>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</si>
  <si>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</si>
  <si>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</si>
  <si>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</si>
  <si>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</si>
  <si>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</si>
  <si>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</si>
  <si>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</si>
  <si>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</si>
  <si>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</si>
  <si>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</si>
  <si>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</si>
  <si>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</si>
  <si>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</si>
  <si>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</si>
  <si>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</si>
  <si>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</si>
  <si>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</si>
  <si>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</si>
  <si>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</si>
  <si>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</si>
  <si>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</si>
  <si>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</si>
  <si>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</si>
  <si>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</si>
  <si>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</si>
  <si>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</si>
  <si>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</si>
  <si>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</si>
  <si>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</si>
  <si>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</si>
  <si>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</si>
  <si>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</si>
  <si>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</si>
  <si>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</si>
  <si>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</si>
  <si>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</si>
  <si>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</si>
  <si>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</si>
  <si>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</si>
  <si>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</si>
  <si>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</si>
  <si>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</si>
  <si>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</si>
  <si>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</si>
  <si>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</si>
  <si>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</si>
  <si>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</si>
  <si>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</si>
  <si>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</si>
  <si>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</si>
  <si>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</si>
  <si>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</si>
  <si>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</si>
  <si>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</si>
  <si>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</si>
  <si>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</si>
  <si>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</si>
  <si>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</si>
  <si>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</si>
  <si>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</si>
  <si>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</si>
  <si>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</si>
  <si>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</si>
  <si>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</si>
  <si>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</si>
  <si>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</si>
  <si>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</si>
  <si>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</si>
  <si>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</si>
  <si>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</si>
  <si>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</si>
  <si>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</si>
  <si>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</si>
  <si>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</si>
  <si>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</si>
  <si>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</si>
  <si>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</si>
  <si>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</si>
  <si>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</si>
  <si>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</si>
  <si>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</si>
  <si>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</si>
  <si>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</si>
  <si>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</si>
  <si>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</si>
  <si>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</si>
  <si>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</si>
  <si>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</si>
  <si>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</si>
  <si>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</si>
  <si>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</si>
  <si>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</si>
  <si>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</si>
  <si>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</si>
  <si>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</si>
  <si>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</si>
  <si>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</si>
  <si>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</si>
  <si>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</si>
  <si>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</si>
  <si>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</si>
  <si>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</si>
  <si>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</si>
  <si>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</si>
  <si>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</si>
  <si>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</si>
  <si>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</si>
  <si>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</si>
  <si>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</si>
  <si>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</si>
  <si>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</si>
  <si>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</si>
  <si>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</si>
  <si>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</si>
  <si>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</si>
  <si>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</si>
  <si>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</si>
  <si>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</si>
  <si>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</si>
  <si>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</si>
  <si>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</si>
  <si>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</si>
  <si>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</si>
  <si>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</si>
  <si>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</si>
  <si>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</si>
  <si>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</si>
  <si>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</si>
  <si>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</si>
  <si>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</si>
  <si>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</si>
  <si>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</si>
  <si>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</si>
  <si>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</si>
  <si>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</si>
  <si>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</si>
  <si>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</si>
  <si>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</si>
  <si>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</si>
  <si>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</si>
  <si>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</si>
  <si>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</si>
  <si>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</si>
  <si>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</si>
  <si>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</si>
  <si>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</si>
  <si>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</si>
  <si>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</si>
  <si>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</si>
  <si>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</si>
  <si>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</si>
  <si>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</si>
  <si>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</si>
  <si>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</si>
  <si>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</si>
  <si>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</si>
  <si>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</si>
  <si>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</si>
  <si>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</si>
  <si>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</si>
  <si>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</si>
  <si>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</si>
  <si>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</si>
  <si>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</si>
  <si>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</si>
  <si>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</si>
  <si>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</si>
  <si>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</si>
  <si>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</si>
  <si>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</si>
  <si>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</si>
  <si>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</si>
  <si>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</si>
  <si>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</si>
  <si>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</si>
  <si>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</si>
  <si>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</si>
  <si>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</si>
  <si>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</si>
  <si>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</si>
  <si>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</si>
  <si>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</si>
  <si>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</si>
  <si>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</si>
  <si>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</si>
  <si>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</si>
  <si>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</si>
  <si>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</si>
  <si>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</si>
  <si>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</si>
  <si>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</si>
  <si>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</si>
  <si>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</si>
  <si>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</si>
  <si>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</si>
  <si>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</si>
  <si>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</si>
  <si>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</si>
  <si>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</si>
  <si>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</si>
  <si>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</si>
  <si>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</si>
  <si>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</si>
  <si>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</si>
  <si>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</si>
  <si>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</si>
  <si>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</si>
  <si>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</si>
  <si>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</si>
  <si>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</si>
  <si>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</si>
  <si>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</si>
  <si>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</si>
  <si>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</si>
  <si>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</si>
  <si>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</si>
  <si>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</si>
  <si>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</si>
  <si>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</si>
  <si>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</si>
  <si>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</si>
  <si>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</si>
  <si>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</si>
  <si>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</si>
  <si>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</si>
  <si>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</si>
  <si>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</si>
  <si>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</si>
  <si>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</si>
  <si>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</si>
  <si>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</si>
  <si>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</si>
  <si>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</si>
  <si>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</si>
  <si>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</si>
  <si>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</si>
  <si>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</si>
  <si>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</si>
  <si>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</si>
  <si>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</si>
  <si>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</si>
  <si>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</si>
  <si>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</si>
  <si>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</si>
  <si>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</si>
  <si>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</si>
  <si>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</si>
  <si>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</si>
  <si>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</si>
  <si>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</si>
  <si>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</si>
  <si>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</si>
  <si>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</si>
  <si>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</si>
  <si>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</si>
  <si>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</si>
  <si>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</si>
  <si>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</si>
  <si>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</si>
  <si>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</si>
  <si>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</si>
  <si>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</si>
  <si>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</si>
  <si>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</si>
  <si>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</si>
  <si>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</si>
  <si>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</si>
  <si>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</si>
  <si>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</si>
  <si>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</si>
  <si>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</si>
  <si>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</si>
  <si>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</si>
  <si>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</si>
  <si>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</si>
  <si>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</si>
  <si>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</si>
  <si>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</si>
  <si>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</si>
  <si>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</si>
  <si>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</si>
  <si>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</si>
  <si>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</si>
  <si>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</si>
  <si>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</si>
  <si>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</si>
  <si>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</si>
  <si>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</si>
  <si>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</si>
  <si>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</si>
  <si>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</si>
  <si>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</si>
  <si>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</si>
  <si>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</si>
  <si>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</si>
  <si>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</si>
  <si>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</si>
  <si>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</si>
  <si>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</si>
  <si>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</si>
  <si>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</si>
  <si>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</si>
  <si>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</si>
  <si>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</si>
  <si>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</si>
  <si>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</si>
  <si>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</si>
  <si>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</si>
  <si>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</si>
  <si>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</si>
  <si>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</si>
  <si>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</si>
  <si>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</si>
  <si>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</si>
  <si>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</si>
  <si>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</si>
  <si>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</si>
  <si>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</si>
  <si>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</si>
  <si>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</si>
  <si>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</si>
  <si>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</si>
  <si>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</si>
  <si>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</si>
  <si>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</si>
  <si>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</si>
  <si>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</si>
  <si>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</si>
  <si>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</si>
  <si>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</si>
  <si>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</si>
  <si>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</si>
  <si>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</si>
  <si>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</si>
  <si>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</si>
  <si>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</si>
  <si>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</si>
  <si>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</si>
  <si>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</si>
  <si>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</si>
  <si>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</si>
  <si>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</si>
  <si>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</si>
  <si>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</si>
  <si>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</si>
  <si>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</si>
  <si>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</si>
  <si>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</si>
  <si>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</si>
  <si>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</si>
  <si>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</si>
  <si>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</si>
  <si>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</si>
  <si>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</si>
  <si>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</si>
  <si>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</si>
  <si>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</si>
  <si>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</si>
  <si>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</si>
  <si>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</si>
  <si>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</si>
  <si>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</si>
  <si>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</si>
  <si>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</si>
  <si>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</si>
  <si>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</si>
  <si>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</si>
  <si>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</si>
  <si>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</si>
  <si>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</si>
  <si>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</si>
  <si>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</si>
  <si>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</si>
  <si>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</si>
  <si>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</si>
  <si>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</si>
  <si>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</si>
  <si>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</si>
  <si>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</si>
  <si>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</si>
  <si>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</si>
  <si>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</si>
  <si>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</si>
  <si>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</si>
  <si>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</si>
  <si>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</si>
  <si>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</si>
  <si>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</si>
  <si>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</si>
  <si>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</si>
  <si>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</si>
  <si>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</si>
  <si>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</si>
  <si>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</si>
  <si>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</si>
  <si>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</si>
  <si>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</si>
  <si>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</si>
  <si>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</si>
  <si>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</si>
  <si>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</si>
  <si>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</si>
  <si>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</si>
  <si>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</si>
  <si>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</si>
  <si>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</si>
  <si>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</si>
  <si>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</si>
  <si>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</si>
  <si>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</si>
  <si>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</si>
  <si>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</si>
  <si>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</si>
  <si>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</si>
  <si>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</si>
  <si>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</si>
  <si>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</si>
  <si>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</si>
  <si>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</si>
  <si>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</si>
  <si>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</si>
  <si>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</si>
  <si>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</si>
  <si>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</si>
  <si>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</si>
  <si>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</si>
  <si>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</si>
  <si>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</si>
  <si>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</si>
  <si>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</si>
  <si>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</si>
  <si>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</si>
  <si>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</si>
  <si>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</si>
  <si>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</si>
  <si>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</si>
  <si>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</si>
  <si>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</si>
  <si>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</si>
  <si>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</si>
  <si>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</si>
  <si>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</si>
  <si>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</si>
  <si>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</si>
  <si>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</si>
  <si>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</si>
  <si>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</si>
  <si>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</si>
  <si>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</si>
  <si>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</si>
  <si>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</si>
  <si>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</si>
  <si>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</si>
  <si>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</si>
  <si>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</si>
  <si>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</si>
  <si>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</si>
  <si>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</si>
  <si>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</si>
  <si>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</si>
  <si>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</si>
  <si>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</si>
  <si>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</si>
  <si>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</si>
  <si>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</si>
  <si>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</si>
  <si>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</si>
  <si>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</si>
  <si>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</si>
  <si>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</si>
  <si>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</si>
  <si>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</si>
  <si>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</si>
  <si>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</si>
  <si>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</si>
  <si>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</si>
  <si>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</si>
  <si>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</si>
  <si>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</si>
  <si>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</si>
  <si>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</si>
  <si>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</si>
  <si>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</si>
  <si>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</si>
  <si>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</si>
  <si>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</si>
  <si>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</si>
  <si>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</si>
  <si>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</si>
  <si>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</si>
  <si>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</si>
  <si>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</si>
  <si>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</si>
  <si>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</si>
  <si>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</si>
  <si>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</si>
  <si>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</si>
  <si>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</si>
  <si>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</si>
  <si>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</si>
  <si>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</si>
  <si>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</si>
  <si>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</si>
  <si>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</si>
  <si>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</si>
  <si>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</si>
  <si>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</si>
  <si>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</si>
  <si>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</si>
  <si>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</si>
  <si>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</si>
  <si>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</si>
  <si>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</si>
  <si>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</si>
  <si>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</si>
  <si>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</si>
  <si>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</si>
  <si>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</si>
  <si>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</si>
  <si>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</si>
  <si>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</si>
  <si>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</si>
  <si>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</si>
  <si>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</si>
  <si>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</si>
  <si>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</si>
  <si>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</si>
  <si>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</si>
  <si>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</si>
  <si>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</si>
  <si>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</si>
  <si>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</si>
  <si>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</si>
  <si>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</si>
  <si>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</si>
  <si>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</si>
  <si>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</si>
  <si>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</si>
  <si>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</si>
  <si>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</si>
  <si>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</si>
  <si>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</si>
  <si>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</si>
  <si>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</si>
  <si>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</si>
  <si>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</si>
  <si>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</si>
  <si>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</si>
  <si>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</si>
  <si>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</si>
  <si>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</si>
  <si>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</si>
  <si>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</si>
  <si>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</si>
  <si>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</si>
  <si>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</si>
  <si>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</si>
  <si>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</si>
  <si>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</si>
  <si>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</si>
  <si>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</si>
  <si>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</si>
  <si>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</si>
  <si>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</si>
  <si>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</si>
  <si>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</si>
  <si>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</si>
  <si>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</si>
  <si>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</si>
  <si>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</si>
  <si>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</si>
  <si>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</si>
  <si>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</si>
  <si>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</si>
  <si>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</si>
  <si>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</si>
  <si>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</si>
  <si>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</si>
  <si>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</si>
  <si>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</si>
  <si>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</si>
  <si>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</si>
  <si>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</si>
  <si>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</si>
  <si>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</si>
  <si>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</si>
  <si>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</si>
  <si>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</si>
  <si>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</si>
  <si>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</si>
  <si>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</si>
  <si>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</si>
  <si>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</si>
  <si>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</si>
  <si>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</si>
  <si>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</si>
  <si>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</si>
  <si>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</si>
  <si>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</si>
  <si>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</si>
  <si>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</si>
  <si>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</si>
  <si>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</si>
  <si>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</si>
  <si>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</si>
  <si>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</si>
  <si>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</si>
  <si>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</si>
  <si>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</si>
  <si>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</si>
  <si>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</si>
  <si>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</si>
  <si>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</si>
  <si>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</si>
  <si>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</si>
  <si>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</si>
  <si>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</si>
  <si>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</si>
  <si>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</si>
  <si>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</si>
  <si>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</si>
  <si>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</si>
  <si>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</si>
  <si>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</si>
  <si>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</si>
  <si>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</si>
  <si>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</si>
  <si>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</si>
  <si>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</si>
  <si>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</si>
  <si>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</si>
  <si>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</si>
  <si>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</si>
  <si>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</si>
  <si>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</si>
  <si>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</si>
  <si>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</si>
  <si>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</si>
  <si>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</si>
  <si>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</si>
  <si>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</si>
  <si>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</si>
  <si>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</si>
  <si>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</si>
  <si>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</si>
  <si>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</si>
  <si>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</si>
  <si>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</si>
  <si>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</si>
  <si>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</si>
  <si>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</si>
  <si>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</si>
  <si>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</si>
  <si>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</si>
  <si>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</si>
  <si>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</si>
  <si>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</si>
  <si>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</si>
  <si>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</si>
  <si>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</si>
  <si>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</si>
  <si>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</si>
  <si>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</si>
  <si>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</si>
  <si>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</si>
  <si>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</si>
  <si>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</si>
  <si>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</si>
  <si>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</si>
  <si>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</si>
  <si>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</si>
  <si>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</si>
  <si>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</si>
  <si>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</si>
  <si>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</si>
  <si>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</si>
  <si>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</si>
  <si>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</si>
  <si>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</si>
  <si>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</si>
  <si>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</si>
  <si>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</si>
  <si>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</si>
  <si>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</si>
  <si>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</si>
  <si>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</si>
  <si>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</si>
  <si>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</si>
  <si>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</si>
  <si>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</si>
  <si>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</si>
  <si>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</si>
  <si>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</si>
  <si>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</si>
  <si>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</si>
  <si>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</si>
  <si>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</si>
  <si>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</si>
  <si>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</si>
  <si>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</si>
  <si>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</si>
  <si>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</si>
  <si>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</si>
  <si>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</si>
  <si>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</si>
  <si>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</si>
  <si>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</si>
  <si>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</si>
  <si>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</si>
  <si>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</si>
  <si>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</si>
  <si>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</si>
  <si>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</si>
  <si>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</si>
  <si>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</si>
  <si>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</si>
  <si>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</si>
  <si>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</si>
  <si>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</si>
  <si>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</si>
  <si>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</si>
  <si>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</si>
  <si>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</si>
  <si>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</si>
  <si>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</si>
  <si>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</si>
  <si>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</si>
  <si>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</si>
  <si>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</si>
  <si>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</si>
  <si>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</si>
  <si>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</si>
  <si>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</si>
  <si>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</si>
  <si>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</si>
  <si>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</si>
  <si>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</si>
  <si>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</si>
  <si>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</si>
  <si>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</si>
  <si>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</si>
  <si>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</si>
  <si>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</si>
  <si>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</si>
  <si>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</si>
  <si>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</si>
  <si>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</si>
  <si>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</si>
  <si>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</si>
  <si>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</si>
  <si>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</si>
  <si>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</si>
  <si>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</si>
  <si>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</si>
  <si>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</si>
  <si>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</si>
  <si>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</si>
  <si>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</si>
  <si>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</si>
  <si>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</si>
  <si>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</si>
  <si>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</si>
  <si>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</si>
  <si>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</si>
  <si>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</si>
  <si>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</si>
  <si>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</si>
  <si>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</si>
  <si>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</si>
  <si>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</si>
  <si>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</si>
  <si>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</si>
  <si>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</si>
  <si>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</si>
  <si>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</si>
  <si>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</si>
  <si>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</si>
  <si>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</si>
  <si>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</si>
  <si>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</si>
  <si>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</si>
  <si>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</si>
  <si>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</si>
  <si>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</si>
  <si>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</si>
  <si>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</si>
  <si>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</si>
  <si>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</si>
  <si>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</si>
  <si>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</si>
  <si>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</si>
  <si>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</si>
  <si>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</si>
  <si>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</si>
  <si>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</si>
  <si>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</si>
  <si>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</si>
  <si>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</si>
  <si>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</si>
  <si>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</si>
  <si>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</si>
  <si>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</si>
  <si>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</si>
  <si>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</si>
  <si>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</si>
  <si>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</si>
  <si>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</si>
  <si>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</si>
  <si>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</si>
  <si>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</si>
  <si>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</si>
  <si>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</si>
  <si>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</si>
  <si>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</si>
  <si>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</si>
  <si>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</si>
  <si>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</si>
  <si>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</si>
  <si>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</si>
  <si>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</si>
  <si>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</si>
  <si>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</si>
  <si>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</si>
  <si>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</si>
  <si>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</si>
  <si>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</si>
  <si>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</si>
  <si>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</si>
  <si>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</si>
  <si>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</si>
  <si>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</si>
  <si>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</si>
  <si>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</si>
  <si>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</si>
  <si>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</si>
  <si>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</si>
  <si>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</si>
  <si>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</si>
  <si>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</si>
  <si>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</si>
  <si>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</si>
  <si>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</si>
  <si>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</si>
  <si>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</si>
  <si>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</si>
  <si>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</si>
  <si>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</si>
  <si>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</si>
  <si>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</si>
  <si>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</si>
  <si>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</si>
  <si>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</si>
  <si>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</si>
  <si>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</si>
  <si>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</si>
  <si>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</si>
  <si>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</si>
  <si>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</si>
  <si>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</si>
  <si>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</si>
  <si>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</si>
  <si>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</si>
  <si>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</si>
  <si>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</si>
  <si>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</si>
  <si>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</si>
  <si>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</si>
  <si>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</si>
  <si>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</si>
  <si>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</si>
  <si>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</si>
  <si>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</si>
  <si>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</si>
  <si>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</si>
  <si>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</si>
  <si>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</si>
  <si>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</si>
  <si>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</si>
  <si>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</si>
  <si>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</si>
  <si>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</si>
  <si>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</si>
  <si>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</si>
  <si>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</si>
  <si>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</si>
  <si>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</si>
  <si>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</si>
  <si>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</si>
  <si>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</si>
  <si>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</si>
  <si>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</si>
  <si>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</si>
  <si>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</si>
  <si>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</si>
  <si>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</si>
  <si>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</si>
  <si>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</si>
  <si>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</si>
  <si>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</si>
  <si>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</si>
  <si>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</si>
  <si>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</si>
  <si>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</si>
  <si>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</si>
  <si>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</si>
  <si>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</si>
  <si>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</si>
  <si>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</si>
  <si>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</si>
  <si>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</si>
  <si>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</si>
  <si>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</si>
  <si>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</si>
  <si>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</si>
  <si>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</si>
  <si>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</si>
  <si>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</si>
  <si>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</si>
  <si>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</si>
  <si>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</si>
  <si>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</si>
  <si>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</si>
  <si>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</si>
  <si>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</si>
  <si>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</si>
  <si>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</si>
  <si>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</si>
  <si>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</si>
  <si>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</si>
  <si>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</si>
  <si>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</si>
  <si>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</si>
  <si>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</si>
  <si>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</si>
  <si>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</si>
  <si>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</si>
  <si>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</si>
  <si>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</si>
  <si>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</si>
  <si>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</si>
  <si>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</si>
  <si>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</si>
  <si>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</si>
  <si>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</si>
  <si>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</si>
  <si>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</si>
  <si>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</si>
  <si>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</si>
  <si>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</si>
  <si>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</si>
  <si>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</si>
  <si>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</si>
  <si>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</si>
  <si>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</si>
  <si>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</si>
  <si>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</si>
  <si>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</si>
  <si>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</si>
  <si>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</si>
  <si>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</si>
  <si>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</si>
  <si>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</si>
  <si>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</si>
  <si>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</si>
  <si>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</si>
  <si>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</si>
  <si>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</si>
  <si>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</si>
  <si>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</si>
  <si>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</si>
  <si>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</si>
  <si>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</si>
  <si>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</si>
  <si>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</si>
  <si>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</si>
  <si>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</si>
  <si>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</si>
  <si>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</si>
  <si>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</si>
  <si>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</si>
  <si>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</si>
  <si>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</si>
  <si>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</si>
  <si>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</si>
  <si>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</si>
  <si>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</si>
  <si>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</si>
  <si>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</si>
  <si>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</si>
  <si>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</si>
  <si>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</si>
  <si>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</si>
  <si>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</si>
  <si>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</si>
  <si>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</si>
  <si>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</si>
  <si>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</si>
  <si>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</si>
  <si>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</si>
  <si>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</si>
  <si>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</si>
  <si>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</si>
  <si>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</si>
  <si>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</si>
  <si>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</si>
  <si>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</si>
  <si>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</si>
  <si>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</si>
  <si>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</si>
  <si>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</si>
  <si>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</si>
  <si>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</si>
  <si>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</si>
  <si>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</si>
  <si>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</si>
  <si>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</si>
  <si>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</si>
  <si>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</si>
  <si>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</si>
  <si>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</si>
  <si>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</si>
  <si>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</si>
  <si>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</si>
  <si>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</si>
  <si>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</si>
  <si>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</si>
  <si>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</si>
  <si>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</si>
  <si>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</si>
  <si>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</si>
  <si>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</si>
  <si>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</si>
  <si>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</si>
  <si>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</si>
  <si>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</si>
  <si>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</si>
  <si>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</si>
  <si>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</si>
  <si>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</si>
  <si>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</si>
  <si>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</si>
  <si>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</si>
  <si>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</si>
  <si>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</si>
  <si>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</si>
  <si>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</si>
  <si>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</si>
  <si>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</si>
  <si>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</si>
  <si>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</si>
  <si>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</si>
  <si>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</si>
  <si>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</si>
  <si>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</si>
  <si>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</si>
  <si>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</si>
  <si>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</si>
  <si>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</si>
  <si>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</si>
  <si>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</si>
  <si>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</si>
  <si>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</si>
  <si>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</si>
  <si>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</si>
  <si>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</si>
  <si>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</si>
  <si>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</si>
  <si>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</si>
  <si>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</si>
  <si>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</si>
  <si>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</si>
  <si>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</si>
  <si>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</si>
  <si>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</si>
  <si>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</si>
  <si>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</si>
  <si>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</si>
  <si>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</si>
  <si>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</si>
  <si>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</si>
  <si>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</si>
  <si>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</si>
  <si>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</si>
  <si>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</si>
  <si>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</si>
  <si>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</si>
  <si>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</si>
  <si>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</si>
  <si>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</si>
  <si>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</si>
  <si>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</si>
  <si>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</si>
  <si>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</si>
  <si>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</si>
  <si>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</si>
  <si>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</si>
  <si>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</si>
  <si>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</si>
  <si>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</si>
  <si>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</si>
  <si>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</si>
  <si>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</si>
  <si>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</si>
  <si>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</si>
  <si>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</si>
  <si>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</si>
  <si>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</si>
  <si>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</si>
  <si>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</si>
  <si>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</si>
  <si>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</si>
  <si>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</si>
  <si>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</si>
  <si>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</si>
  <si>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</si>
  <si>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</si>
  <si>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</si>
  <si>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</si>
  <si>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</si>
  <si>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</si>
  <si>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</si>
  <si>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</si>
  <si>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</si>
  <si>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</si>
  <si>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</si>
  <si>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</si>
  <si>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</si>
  <si>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</si>
  <si>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</si>
  <si>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</si>
  <si>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</si>
  <si>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</si>
  <si>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</si>
  <si>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</si>
  <si>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</si>
  <si>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</si>
  <si>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</si>
  <si>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</si>
  <si>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</si>
  <si>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</si>
  <si>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</si>
  <si>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</si>
  <si>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</si>
  <si>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</si>
  <si>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</si>
  <si>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</si>
  <si>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</si>
  <si>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</si>
  <si>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</si>
  <si>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</si>
  <si>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</si>
  <si>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</si>
  <si>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</si>
  <si>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</si>
  <si>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</si>
  <si>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</si>
  <si>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</si>
  <si>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</si>
  <si>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</si>
  <si>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</si>
  <si>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</si>
  <si>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</si>
  <si>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</si>
  <si>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</si>
  <si>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</si>
  <si>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</si>
  <si>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</si>
  <si>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</si>
  <si>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</si>
  <si>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</si>
  <si>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</si>
  <si>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</si>
  <si>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</si>
  <si>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</si>
  <si>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</si>
  <si>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</si>
  <si>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</si>
  <si>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</si>
  <si>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</si>
  <si>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</si>
  <si>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</si>
  <si>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</si>
  <si>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</si>
  <si>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</si>
  <si>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</si>
  <si>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</si>
  <si>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</si>
  <si>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</si>
  <si>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</si>
  <si>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</si>
  <si>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</si>
  <si>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</si>
  <si>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</si>
  <si>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</si>
  <si>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</si>
  <si>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</si>
  <si>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</si>
  <si>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</si>
  <si>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</si>
  <si>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</si>
  <si>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</si>
  <si>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</si>
  <si>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</si>
  <si>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</si>
  <si>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</si>
  <si>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</si>
  <si>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</si>
  <si>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</si>
  <si>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</si>
  <si>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</si>
  <si>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</si>
  <si>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</si>
  <si>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</si>
  <si>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</si>
  <si>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</si>
  <si>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</si>
  <si>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</si>
  <si>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</si>
  <si>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</si>
  <si>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</si>
  <si>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</si>
  <si>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</si>
  <si>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</si>
  <si>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</si>
  <si>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</si>
  <si>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</si>
  <si>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</si>
  <si>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</si>
  <si>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</si>
  <si>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</si>
  <si>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</si>
  <si>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</si>
  <si>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</si>
  <si>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</si>
  <si>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</si>
  <si>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</si>
  <si>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</si>
  <si>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</si>
  <si>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</si>
  <si>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</si>
  <si>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</si>
  <si>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</si>
  <si>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</si>
  <si>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</si>
  <si>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</si>
  <si>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</si>
  <si>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</si>
  <si>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</si>
  <si>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</si>
  <si>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</si>
  <si>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</si>
  <si>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</si>
  <si>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</si>
  <si>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</si>
  <si>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</si>
  <si>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</si>
  <si>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</si>
  <si>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</si>
  <si>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</si>
  <si>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</si>
  <si>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</si>
  <si>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</si>
  <si>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</si>
  <si>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</si>
  <si>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</si>
  <si>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</si>
  <si>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</si>
  <si>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</si>
  <si>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</si>
  <si>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</si>
  <si>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</si>
  <si>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</si>
  <si>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</si>
  <si>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</si>
  <si>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</si>
  <si>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</si>
  <si>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</si>
  <si>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</si>
  <si>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</si>
  <si>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</si>
  <si>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</si>
  <si>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</si>
  <si>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</si>
  <si>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</si>
  <si>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</si>
  <si>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</si>
  <si>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</si>
  <si>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</si>
  <si>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</si>
  <si>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</si>
  <si>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</si>
  <si>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</si>
  <si>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</si>
  <si>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</si>
  <si>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</si>
  <si>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</si>
  <si>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</si>
  <si>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</si>
  <si>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</si>
  <si>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</si>
  <si>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</si>
  <si>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</si>
  <si>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</si>
  <si>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</si>
  <si>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</si>
  <si>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</si>
  <si>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</si>
  <si>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</si>
  <si>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</si>
  <si>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</si>
  <si>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</si>
  <si>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</si>
  <si>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</si>
  <si>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</si>
  <si>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</si>
  <si>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</si>
  <si>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</si>
  <si>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</si>
  <si>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</si>
  <si>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</si>
  <si>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</si>
  <si>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</si>
  <si>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</si>
  <si>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</si>
  <si>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</si>
  <si>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</si>
  <si>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</si>
  <si>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</si>
  <si>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</si>
  <si>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</si>
  <si>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</si>
  <si>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</si>
  <si>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</si>
  <si>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</si>
  <si>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</si>
  <si>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</si>
  <si>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</si>
  <si>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</si>
  <si>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</si>
  <si>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</si>
  <si>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</si>
  <si>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</si>
  <si>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</si>
  <si>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</si>
  <si>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</si>
  <si>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</si>
  <si>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</si>
  <si>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</si>
  <si>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</si>
  <si>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</si>
  <si>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</si>
  <si>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</si>
  <si>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</si>
  <si>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</si>
  <si>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</si>
  <si>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</si>
  <si>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</si>
  <si>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</si>
  <si>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</si>
  <si>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</si>
  <si>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</si>
  <si>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</si>
  <si>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</si>
  <si>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</si>
  <si>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</si>
  <si>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</si>
  <si>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</si>
  <si>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</si>
  <si>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</si>
  <si>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</si>
  <si>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</si>
  <si>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</si>
  <si>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</si>
  <si>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</si>
  <si>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</si>
  <si>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</si>
  <si>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</si>
  <si>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</si>
  <si>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</si>
  <si>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</si>
  <si>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</si>
  <si>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</si>
  <si>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</si>
  <si>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</si>
  <si>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</si>
  <si>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</si>
  <si>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</si>
  <si>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</si>
  <si>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</si>
  <si>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</si>
  <si>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</si>
  <si>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</si>
  <si>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</si>
  <si>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</si>
  <si>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</si>
  <si>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</si>
  <si>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</si>
  <si>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</si>
  <si>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</si>
  <si>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</si>
  <si>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</si>
  <si>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</si>
  <si>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</si>
  <si>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</si>
  <si>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</si>
  <si>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</si>
  <si>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</si>
  <si>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</si>
  <si>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</si>
  <si>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</si>
  <si>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</si>
  <si>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</si>
  <si>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</si>
  <si>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</si>
  <si>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</si>
  <si>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</si>
  <si>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</si>
  <si>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</si>
  <si>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</si>
  <si>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</si>
  <si>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</si>
  <si>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</si>
  <si>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</si>
  <si>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</si>
  <si>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</si>
  <si>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</si>
  <si>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</si>
  <si>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</si>
  <si>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</si>
  <si>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</si>
  <si>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</si>
  <si>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</si>
  <si>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</si>
  <si>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</si>
  <si>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</si>
  <si>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</si>
  <si>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</si>
  <si>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</si>
  <si>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</si>
  <si>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</si>
  <si>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</si>
  <si>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</si>
  <si>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</si>
  <si>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</si>
  <si>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</si>
  <si>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</si>
  <si>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</si>
  <si>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</si>
  <si>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</si>
  <si>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</si>
  <si>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</si>
  <si>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</si>
  <si>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</si>
  <si>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</si>
  <si>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</si>
  <si>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</si>
  <si>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</si>
  <si>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</si>
  <si>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</si>
  <si>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</si>
  <si>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</si>
  <si>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</si>
  <si>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</si>
  <si>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</si>
  <si>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</si>
  <si>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</si>
  <si>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</si>
  <si>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</si>
  <si>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</si>
  <si>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</si>
  <si>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</si>
  <si>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</si>
  <si>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</si>
  <si>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</si>
  <si>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</si>
  <si>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</si>
  <si>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</si>
  <si>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</si>
  <si>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</si>
  <si>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</si>
  <si>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</si>
  <si>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</si>
  <si>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</si>
  <si>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</si>
  <si>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</si>
  <si>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</si>
  <si>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</si>
  <si>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</si>
  <si>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</si>
  <si>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</si>
  <si>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</si>
  <si>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</si>
  <si>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</si>
  <si>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</si>
  <si>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</si>
  <si>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</si>
  <si>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</si>
  <si>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</si>
  <si>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</si>
  <si>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</si>
  <si>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</si>
  <si>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</si>
  <si>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</si>
  <si>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</si>
  <si>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</si>
  <si>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</si>
  <si>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</si>
  <si>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</si>
  <si>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</si>
  <si>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</si>
  <si>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</si>
  <si>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</si>
  <si>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</si>
  <si>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</si>
  <si>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</si>
  <si>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</si>
  <si>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</si>
  <si>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</si>
  <si>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</si>
  <si>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</si>
  <si>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</si>
  <si>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</si>
  <si>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</si>
  <si>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</si>
  <si>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</si>
  <si>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</si>
  <si>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</si>
  <si>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</si>
  <si>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</si>
  <si>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</si>
  <si>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</si>
  <si>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</si>
  <si>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</si>
  <si>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</si>
  <si>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</si>
  <si>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</si>
  <si>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</si>
  <si>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</si>
  <si>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</si>
  <si>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</si>
  <si>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</si>
  <si>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</si>
  <si>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</si>
  <si>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</si>
  <si>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</si>
  <si>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</si>
  <si>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</si>
  <si>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</si>
  <si>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</si>
  <si>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</si>
  <si>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</si>
  <si>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</si>
  <si>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</si>
  <si>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</si>
  <si>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</si>
  <si>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</si>
  <si>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</si>
  <si>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</si>
  <si>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</si>
  <si>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</si>
  <si>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</si>
  <si>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</si>
  <si>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</si>
  <si>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</si>
  <si>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</si>
  <si>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</si>
  <si>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</si>
  <si>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</si>
  <si>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</si>
  <si>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</si>
  <si>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</si>
  <si>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</si>
  <si>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</si>
  <si>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</si>
  <si>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</si>
  <si>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</si>
  <si>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</si>
  <si>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</si>
  <si>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</si>
  <si>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</si>
  <si>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</si>
  <si>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</si>
  <si>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</si>
  <si>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</si>
  <si>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</si>
  <si>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</si>
  <si>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</si>
  <si>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</si>
  <si>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</si>
  <si>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</si>
  <si>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</si>
  <si>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</si>
  <si>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</si>
  <si>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</si>
  <si>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</si>
  <si>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</si>
  <si>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</si>
  <si>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</si>
  <si>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</si>
  <si>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</si>
  <si>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</si>
  <si>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</si>
  <si>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</si>
  <si>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</si>
  <si>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</si>
  <si>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</si>
  <si>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</si>
  <si>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</si>
  <si>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</si>
  <si>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</si>
  <si>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</si>
  <si>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</si>
  <si>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</si>
  <si>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</si>
  <si>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</si>
  <si>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</si>
  <si>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</si>
  <si>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</si>
  <si>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</si>
  <si>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</si>
  <si>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</si>
  <si>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</si>
  <si>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</si>
  <si>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</si>
  <si>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</si>
  <si>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</si>
  <si>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</si>
  <si>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</si>
  <si>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</si>
  <si>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</si>
  <si>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</si>
  <si>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</si>
  <si>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</si>
  <si>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</si>
  <si>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</si>
  <si>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</si>
  <si>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</si>
  <si>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</si>
  <si>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</si>
  <si>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</si>
  <si>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</si>
  <si>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</si>
  <si>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</si>
  <si>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</si>
  <si>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</si>
  <si>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</si>
  <si>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</si>
  <si>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</si>
  <si>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</si>
  <si>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</si>
  <si>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</si>
  <si>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</si>
  <si>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</si>
  <si>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</si>
  <si>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</si>
  <si>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</si>
  <si>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</si>
  <si>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</si>
  <si>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</si>
  <si>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</si>
  <si>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</si>
  <si>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</si>
  <si>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</si>
  <si>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</si>
  <si>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</si>
  <si>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</si>
  <si>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</si>
  <si>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</si>
  <si>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</si>
  <si>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</si>
  <si>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</si>
  <si>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</si>
  <si>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</si>
  <si>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</si>
  <si>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</si>
  <si>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</si>
  <si>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</si>
  <si>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</si>
  <si>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</si>
  <si>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</si>
  <si>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</si>
  <si>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</si>
  <si>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</si>
  <si>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</si>
  <si>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</si>
  <si>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</si>
  <si>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</si>
  <si>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</si>
  <si>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</si>
  <si>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</si>
  <si>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</si>
  <si>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</si>
  <si>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</si>
  <si>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</si>
  <si>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</si>
  <si>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</si>
  <si>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</si>
  <si>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</si>
  <si>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</si>
  <si>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</si>
  <si>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</si>
  <si>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</si>
  <si>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</si>
  <si>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</si>
  <si>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</si>
  <si>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</si>
  <si>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</si>
  <si>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</si>
  <si>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</si>
  <si>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</si>
  <si>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</si>
  <si>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</si>
  <si>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</si>
  <si>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</si>
  <si>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</si>
  <si>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</si>
  <si>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</si>
  <si>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</si>
  <si>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</si>
  <si>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</si>
  <si>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</si>
  <si>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</si>
  <si>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</si>
  <si>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</si>
  <si>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</si>
  <si>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</si>
  <si>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</si>
  <si>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</si>
  <si>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</si>
  <si>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</si>
  <si>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</si>
  <si>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</si>
  <si>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</si>
  <si>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</si>
  <si>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</si>
  <si>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</si>
  <si>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</si>
  <si>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</si>
  <si>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</si>
  <si>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</si>
  <si>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</si>
  <si>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</si>
  <si>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</si>
  <si>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</si>
  <si>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</si>
  <si>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</si>
  <si>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</si>
  <si>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</si>
  <si>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</si>
  <si>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</si>
  <si>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</si>
  <si>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</si>
  <si>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</si>
  <si>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</si>
  <si>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</si>
  <si>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</si>
  <si>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</si>
  <si>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</si>
  <si>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</si>
  <si>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</si>
  <si>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</si>
  <si>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</si>
  <si>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</si>
  <si>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</si>
  <si>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</si>
  <si>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</si>
  <si>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</si>
  <si>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</si>
  <si>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</si>
  <si>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</si>
  <si>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</si>
  <si>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</si>
  <si>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</si>
  <si>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</si>
  <si>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</si>
  <si>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</si>
  <si>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</si>
  <si>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</si>
  <si>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</si>
  <si>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</si>
  <si>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</si>
  <si>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</si>
  <si>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</si>
  <si>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</si>
  <si>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</si>
  <si>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</si>
  <si>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</si>
  <si>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</si>
  <si>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</si>
  <si>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</si>
  <si>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</si>
  <si>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</si>
  <si>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</si>
  <si>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</si>
  <si>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</si>
  <si>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</si>
  <si>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</si>
  <si>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</si>
  <si>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</si>
  <si>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</si>
  <si>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</si>
  <si>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</si>
  <si>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</si>
  <si>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</si>
  <si>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</si>
  <si>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</si>
  <si>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</si>
  <si>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</si>
  <si>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</si>
  <si>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</si>
  <si>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</si>
  <si>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</si>
  <si>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</si>
  <si>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</si>
  <si>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</si>
  <si>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</si>
  <si>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</si>
  <si>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</si>
  <si>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</si>
  <si>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</si>
  <si>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</si>
  <si>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</si>
  <si>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</si>
  <si>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</si>
  <si>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</si>
  <si>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</si>
  <si>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</si>
  <si>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</si>
  <si>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</si>
  <si>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</si>
  <si>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</si>
  <si>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</si>
  <si>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</si>
  <si>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</si>
  <si>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</si>
  <si>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</si>
  <si>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</si>
  <si>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</si>
  <si>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</si>
  <si>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</si>
  <si>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</si>
  <si>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</si>
  <si>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</si>
  <si>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</si>
  <si>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</si>
  <si>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</si>
  <si>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</si>
  <si>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</si>
  <si>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</si>
  <si>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</si>
  <si>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</si>
  <si>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</si>
  <si>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</si>
  <si>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</si>
  <si>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</si>
  <si>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</si>
  <si>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</si>
  <si>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</si>
  <si>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</si>
  <si>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</si>
  <si>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</si>
  <si>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</si>
  <si>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</si>
  <si>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</si>
  <si>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</si>
  <si>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</si>
  <si>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</si>
  <si>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</si>
  <si>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</si>
  <si>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</si>
  <si>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</si>
  <si>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</si>
  <si>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</si>
  <si>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</si>
  <si>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</si>
  <si>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</si>
  <si>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</si>
  <si>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</si>
  <si>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</si>
  <si>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</si>
  <si>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</si>
  <si>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</si>
  <si>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</si>
  <si>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</si>
  <si>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</si>
  <si>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</si>
  <si>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</si>
  <si>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</si>
  <si>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</si>
  <si>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</si>
  <si>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</si>
  <si>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</si>
  <si>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</si>
  <si>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</si>
  <si>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</si>
  <si>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</si>
  <si>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</si>
  <si>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</si>
  <si>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</si>
  <si>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</si>
  <si>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</si>
  <si>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</si>
  <si>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</si>
  <si>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</si>
  <si>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</si>
  <si>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</si>
  <si>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</si>
  <si>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</si>
  <si>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</si>
  <si>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</si>
  <si>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</si>
  <si>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</si>
  <si>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</si>
  <si>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</si>
  <si>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</si>
  <si>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</si>
  <si>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</si>
  <si>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</si>
  <si>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</si>
  <si>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</si>
  <si>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</si>
  <si>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</si>
  <si>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</si>
  <si>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</si>
  <si>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</si>
  <si>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</si>
  <si>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</si>
  <si>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</si>
  <si>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</si>
  <si>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</si>
  <si>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</si>
  <si>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</si>
  <si>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</si>
  <si>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</si>
  <si>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</si>
  <si>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</si>
  <si>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</si>
  <si>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</si>
  <si>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</si>
  <si>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</si>
  <si>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</si>
  <si>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</si>
  <si>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</si>
  <si>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</si>
  <si>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</si>
  <si>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</si>
  <si>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</si>
  <si>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</si>
  <si>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</si>
  <si>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</si>
  <si>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</si>
  <si>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</si>
  <si>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</si>
  <si>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</si>
  <si>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</si>
  <si>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</si>
  <si>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</si>
  <si>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</si>
  <si>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</si>
  <si>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</si>
  <si>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</si>
  <si>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</si>
  <si>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</si>
  <si>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</si>
  <si>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</si>
  <si>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</si>
  <si>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</si>
  <si>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</si>
  <si>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</si>
  <si>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</si>
  <si>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</si>
  <si>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</si>
  <si>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</si>
  <si>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</si>
  <si>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</si>
  <si>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</si>
  <si>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</si>
  <si>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</si>
  <si>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</si>
  <si>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</si>
  <si>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</si>
  <si>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</si>
  <si>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</si>
  <si>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</si>
  <si>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</si>
  <si>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</si>
  <si>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</si>
  <si>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</si>
  <si>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</si>
  <si>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</si>
  <si>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</si>
  <si>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</si>
  <si>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</si>
  <si>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</si>
  <si>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</si>
  <si>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</si>
  <si>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</si>
  <si>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</si>
  <si>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</si>
  <si>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</si>
  <si>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</si>
  <si>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</si>
  <si>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</si>
  <si>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</si>
  <si>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</si>
  <si>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</si>
  <si>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</si>
  <si>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</si>
  <si>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</si>
  <si>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</si>
  <si>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</si>
  <si>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</si>
  <si>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</si>
  <si>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</si>
  <si>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</si>
  <si>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</si>
  <si>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</si>
  <si>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</si>
  <si>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</si>
  <si>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</si>
  <si>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</si>
  <si>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</si>
  <si>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</si>
  <si>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</si>
  <si>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</si>
  <si>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</si>
  <si>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</si>
  <si>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</si>
  <si>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</si>
  <si>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</si>
  <si>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</si>
  <si>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</si>
  <si>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</si>
  <si>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</si>
  <si>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</si>
  <si>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</si>
  <si>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</si>
  <si>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</si>
  <si>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</si>
  <si>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</si>
  <si>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</si>
  <si>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</si>
  <si>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</si>
  <si>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</si>
  <si>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</si>
  <si>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</si>
  <si>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</si>
  <si>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</si>
  <si>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</si>
  <si>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</si>
  <si>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</si>
  <si>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</si>
  <si>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</si>
  <si>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</si>
  <si>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</si>
  <si>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</si>
  <si>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</si>
  <si>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</si>
  <si>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</si>
  <si>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</si>
  <si>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</si>
  <si>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</si>
  <si>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</si>
  <si>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</si>
  <si>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</si>
  <si>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</si>
  <si>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</si>
  <si>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</si>
  <si>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</si>
  <si>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</si>
  <si>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</si>
  <si>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</si>
  <si>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</si>
  <si>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</si>
  <si>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</si>
  <si>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</si>
  <si>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</si>
  <si>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</si>
  <si>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</si>
  <si>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</si>
  <si>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</si>
  <si>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</si>
  <si>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</si>
  <si>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</si>
  <si>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</si>
  <si>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</si>
  <si>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</si>
  <si>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</si>
  <si>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</si>
  <si>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</si>
  <si>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</si>
  <si>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</si>
  <si>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</si>
  <si>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</si>
  <si>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</si>
  <si>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</si>
  <si>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</si>
  <si>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</si>
  <si>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</si>
  <si>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</si>
  <si>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</si>
  <si>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</si>
  <si>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</si>
  <si>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</si>
  <si>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</si>
  <si>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</si>
  <si>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</si>
  <si>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</si>
  <si>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</si>
  <si>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</si>
  <si>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</si>
  <si>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</si>
  <si>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</si>
  <si>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</si>
  <si>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</si>
  <si>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</si>
  <si>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</si>
  <si>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</si>
  <si>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</si>
  <si>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</si>
  <si>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</si>
  <si>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</si>
  <si>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</si>
  <si>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</si>
  <si>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</si>
  <si>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</si>
  <si>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</si>
  <si>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</si>
  <si>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</si>
  <si>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</si>
  <si>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</si>
  <si>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</si>
  <si>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</si>
  <si>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</si>
  <si>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</si>
  <si>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</si>
  <si>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</si>
  <si>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</si>
  <si>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</si>
  <si>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</si>
  <si>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</si>
  <si>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</si>
  <si>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</si>
  <si>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</si>
  <si>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</si>
  <si>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</si>
  <si>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</si>
  <si>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</si>
  <si>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</si>
  <si>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</si>
  <si>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</si>
  <si>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</si>
  <si>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</si>
  <si>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</si>
  <si>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</si>
  <si>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</si>
  <si>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</si>
  <si>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</si>
  <si>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</si>
  <si>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</si>
  <si>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</si>
  <si>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</si>
  <si>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</si>
  <si>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</si>
  <si>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</si>
  <si>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</si>
  <si>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</si>
  <si>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</si>
  <si>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</si>
  <si>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</si>
  <si>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</si>
  <si>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</si>
  <si>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</si>
  <si>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</si>
  <si>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</si>
  <si>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</si>
  <si>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</si>
  <si>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</si>
  <si>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</si>
  <si>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</si>
  <si>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</si>
  <si>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</si>
  <si>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</si>
  <si>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</si>
  <si>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</si>
  <si>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</si>
  <si>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</si>
  <si>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</si>
  <si>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</si>
  <si>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</si>
  <si>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</si>
  <si>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</si>
  <si>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</si>
  <si>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</si>
  <si>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</si>
  <si>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</si>
  <si>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</si>
  <si>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</si>
  <si>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</si>
  <si>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</si>
  <si>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</si>
  <si>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</si>
  <si>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</si>
  <si>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</si>
  <si>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</si>
  <si>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</si>
  <si>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</si>
  <si>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</si>
  <si>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</si>
  <si>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</si>
  <si>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</si>
  <si>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</si>
  <si>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</si>
  <si>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</si>
  <si>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</si>
  <si>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</si>
  <si>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</si>
  <si>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</si>
  <si>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</si>
  <si>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</si>
  <si>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</si>
  <si>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</si>
  <si>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</si>
  <si>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</si>
  <si>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</si>
  <si>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</si>
  <si>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</si>
  <si>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</si>
  <si>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</si>
  <si>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</si>
  <si>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</si>
  <si>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</si>
  <si>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</si>
  <si>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</si>
  <si>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</si>
  <si>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</si>
  <si>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</si>
  <si>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</si>
  <si>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</si>
  <si>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</si>
  <si>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</si>
  <si>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</si>
  <si>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</si>
  <si>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</si>
  <si>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</si>
  <si>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</si>
  <si>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</si>
  <si>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</si>
  <si>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</si>
  <si>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</si>
  <si>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</si>
  <si>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</si>
  <si>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</si>
  <si>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</si>
  <si>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</si>
  <si>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</si>
  <si>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</si>
  <si>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</si>
  <si>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</si>
  <si>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</si>
  <si>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</si>
  <si>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</si>
  <si>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</si>
  <si>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</si>
  <si>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</si>
  <si>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</si>
  <si>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</si>
  <si>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</si>
  <si>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</si>
  <si>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</si>
  <si>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</si>
  <si>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</si>
  <si>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</si>
  <si>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</si>
  <si>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</si>
  <si>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</si>
  <si>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</si>
  <si>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</si>
  <si>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</si>
  <si>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</si>
  <si>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</si>
  <si>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</si>
  <si>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</si>
  <si>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</si>
  <si>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</si>
  <si>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</si>
  <si>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</si>
  <si>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</si>
  <si>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</si>
  <si>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</si>
  <si>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</si>
  <si>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</si>
  <si>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</si>
  <si>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</si>
  <si>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</si>
  <si>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</si>
  <si>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</si>
  <si>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</si>
  <si>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</si>
  <si>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</si>
  <si>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</si>
  <si>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</si>
  <si>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</si>
  <si>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</si>
  <si>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</si>
  <si>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</si>
  <si>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</si>
  <si>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</si>
  <si>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</si>
  <si>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</si>
  <si>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</si>
  <si>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</si>
  <si>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</si>
  <si>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</si>
  <si>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</si>
  <si>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</si>
  <si>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</si>
  <si>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</si>
  <si>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</si>
  <si>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</si>
  <si>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</si>
  <si>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</si>
  <si>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</si>
  <si>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</si>
  <si>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</si>
  <si>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</si>
  <si>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</si>
  <si>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</si>
  <si>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</si>
  <si>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</si>
  <si>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</si>
  <si>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</si>
  <si>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</si>
  <si>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</si>
  <si>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</si>
  <si>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</si>
  <si>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</si>
  <si>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</si>
  <si>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</si>
  <si>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</si>
  <si>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</si>
  <si>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</si>
  <si>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</si>
  <si>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</si>
  <si>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</si>
  <si>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</si>
  <si>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</si>
  <si>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</si>
  <si>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</si>
  <si>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</si>
  <si>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</si>
  <si>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</si>
  <si>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</si>
  <si>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</si>
  <si>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</si>
  <si>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</si>
  <si>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</si>
  <si>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</si>
  <si>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</si>
  <si>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</si>
  <si>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</si>
  <si>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</si>
  <si>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</si>
  <si>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</si>
  <si>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</si>
  <si>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</si>
  <si>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</si>
  <si>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</si>
  <si>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</si>
  <si>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</si>
  <si>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</si>
  <si>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</si>
  <si>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</si>
  <si>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</si>
  <si>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</si>
  <si>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</si>
  <si>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</si>
  <si>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</si>
  <si>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</si>
  <si>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</si>
  <si>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</si>
  <si>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</si>
  <si>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</si>
  <si>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</si>
  <si>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</si>
  <si>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</si>
  <si>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</si>
  <si>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</si>
  <si>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</si>
  <si>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</si>
  <si>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</si>
  <si>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</si>
  <si>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</si>
  <si>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</si>
  <si>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</si>
  <si>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</si>
  <si>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</si>
  <si>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</si>
  <si>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</si>
  <si>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</si>
  <si>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</si>
  <si>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</si>
  <si>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</si>
  <si>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</si>
  <si>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</si>
  <si>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</si>
  <si>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</si>
  <si>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</si>
  <si>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</si>
  <si>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</si>
  <si>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</si>
  <si>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</si>
  <si>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</si>
  <si>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</si>
  <si>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</si>
  <si>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</si>
  <si>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</si>
  <si>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</si>
  <si>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</si>
  <si>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</si>
  <si>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</si>
  <si>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</si>
  <si>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</si>
  <si>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</si>
  <si>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</si>
  <si>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</si>
  <si>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</si>
  <si>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</si>
  <si>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</si>
  <si>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</si>
  <si>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</si>
  <si>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</si>
  <si>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</si>
  <si>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</si>
  <si>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</si>
  <si>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</si>
  <si>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</si>
  <si>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</si>
  <si>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</si>
  <si>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</si>
  <si>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</si>
  <si>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</si>
  <si>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</si>
  <si>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</si>
  <si>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</si>
  <si>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</si>
  <si>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</si>
  <si>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</si>
  <si>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</si>
  <si>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</si>
  <si>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</si>
  <si>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</si>
  <si>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</si>
  <si>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</si>
  <si>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</si>
  <si>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</si>
  <si>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</si>
  <si>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</si>
  <si>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</si>
  <si>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</si>
  <si>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</si>
  <si>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</si>
  <si>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</si>
  <si>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</si>
  <si>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</si>
  <si>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</si>
  <si>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</si>
  <si>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</si>
  <si>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</si>
  <si>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</si>
  <si>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</si>
  <si>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</si>
  <si>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</si>
  <si>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</si>
  <si>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</si>
  <si>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</si>
  <si>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</si>
  <si>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</si>
  <si>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</si>
  <si>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</si>
  <si>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</si>
  <si>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</si>
  <si>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</si>
  <si>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</si>
  <si>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</si>
  <si>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</si>
  <si>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</si>
  <si>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</si>
  <si>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</si>
  <si>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</si>
  <si>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</si>
  <si>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</si>
  <si>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</si>
  <si>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</si>
  <si>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</si>
  <si>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</si>
  <si>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</si>
  <si>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</si>
  <si>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</si>
  <si>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</si>
  <si>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</si>
  <si>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</si>
  <si>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</si>
  <si>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</si>
  <si>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</si>
  <si>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</si>
  <si>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</si>
  <si>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</si>
  <si>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</si>
  <si>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</si>
  <si>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</si>
  <si>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</si>
  <si>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</si>
  <si>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</si>
  <si>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</si>
  <si>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</si>
  <si>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</si>
  <si>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</si>
  <si>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</si>
  <si>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</si>
  <si>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</si>
  <si>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</si>
  <si>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</si>
  <si>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</si>
  <si>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</si>
  <si>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</si>
  <si>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</si>
  <si>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</si>
  <si>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</si>
  <si>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</si>
  <si>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</si>
  <si>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</si>
  <si>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</si>
  <si>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</si>
  <si>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</si>
  <si>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</si>
  <si>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</si>
  <si>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</si>
  <si>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</si>
  <si>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</si>
  <si>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</si>
  <si>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</si>
  <si>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</si>
  <si>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</si>
  <si>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</si>
  <si>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</si>
  <si>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</si>
  <si>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</si>
  <si>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</si>
  <si>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</si>
  <si>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</si>
  <si>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</si>
  <si>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</si>
  <si>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</si>
  <si>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</si>
  <si>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</si>
  <si>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</si>
  <si>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</si>
  <si>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</si>
  <si>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</si>
  <si>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</si>
  <si>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</si>
  <si>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</si>
  <si>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</si>
  <si>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</si>
  <si>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</si>
  <si>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</si>
  <si>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</si>
  <si>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</si>
  <si>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</si>
  <si>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</si>
  <si>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</si>
  <si>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</si>
  <si>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</si>
  <si>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</si>
  <si>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</si>
  <si>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</si>
  <si>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</si>
  <si>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</si>
  <si>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</si>
  <si>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</si>
  <si>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</si>
  <si>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</si>
  <si>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</si>
  <si>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</si>
  <si>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</si>
  <si>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</si>
  <si>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</si>
  <si>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</si>
  <si>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</si>
  <si>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</si>
  <si>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</si>
  <si>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</si>
  <si>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</si>
  <si>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</si>
  <si>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</si>
  <si>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</si>
  <si>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</si>
  <si>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</si>
  <si>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</si>
  <si>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</si>
  <si>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</si>
  <si>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</si>
  <si>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</si>
  <si>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</si>
  <si>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</si>
  <si>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</si>
  <si>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</si>
  <si>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</si>
  <si>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</si>
  <si>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</si>
  <si>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</si>
  <si>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</si>
  <si>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</si>
  <si>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</si>
  <si>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</si>
  <si>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</si>
  <si>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</si>
  <si>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</si>
  <si>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</si>
  <si>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</si>
  <si>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</si>
  <si>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</si>
  <si>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</si>
  <si>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</si>
  <si>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</si>
  <si>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</si>
  <si>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</si>
  <si>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</si>
  <si>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</si>
  <si>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</si>
  <si>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</si>
  <si>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</si>
  <si>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</si>
  <si>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</si>
  <si>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</si>
  <si>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</si>
  <si>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</si>
  <si>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</si>
  <si>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</si>
  <si>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</si>
  <si>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</si>
  <si>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</si>
  <si>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</si>
  <si>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</si>
  <si>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</si>
  <si>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</si>
  <si>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</si>
  <si>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</si>
  <si>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</si>
  <si>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</si>
  <si>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</si>
  <si>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</si>
  <si>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</si>
  <si>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</si>
  <si>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</si>
  <si>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</si>
  <si>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</si>
  <si>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</si>
  <si>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</si>
  <si>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</si>
  <si>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</si>
  <si>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</si>
  <si>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</si>
  <si>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</si>
  <si>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</si>
  <si>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</si>
  <si>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</si>
  <si>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</si>
  <si>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</si>
  <si>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</si>
  <si>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</si>
  <si>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</si>
  <si>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</si>
  <si>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</si>
  <si>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</si>
  <si>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</si>
  <si>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</si>
  <si>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</si>
  <si>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</si>
  <si>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</si>
  <si>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</si>
  <si>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</si>
  <si>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</si>
  <si>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</si>
  <si>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</si>
  <si>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</si>
  <si>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</si>
  <si>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</si>
  <si>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</si>
  <si>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</si>
  <si>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</si>
  <si>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</si>
  <si>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</si>
  <si>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</si>
  <si>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</si>
  <si>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</si>
  <si>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</si>
  <si>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</si>
  <si>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</si>
  <si>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</si>
  <si>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</si>
  <si>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</si>
  <si>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</si>
  <si>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</si>
  <si>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</si>
  <si>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</si>
  <si>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</si>
  <si>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</si>
  <si>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</si>
  <si>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</si>
  <si>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</si>
  <si>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</si>
  <si>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</si>
  <si>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</si>
  <si>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</si>
  <si>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</si>
  <si>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</si>
  <si>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</si>
  <si>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</si>
  <si>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</si>
  <si>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</si>
  <si>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</si>
  <si>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</si>
  <si>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</si>
  <si>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</si>
  <si>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</si>
  <si>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</si>
  <si>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</si>
  <si>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</si>
  <si>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</si>
  <si>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</si>
  <si>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</si>
  <si>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</si>
  <si>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</si>
  <si>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</si>
  <si>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</si>
  <si>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</si>
  <si>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</si>
  <si>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</si>
  <si>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</si>
  <si>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</si>
  <si>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</si>
  <si>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</si>
  <si>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</si>
  <si>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</si>
  <si>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</si>
  <si>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</si>
  <si>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</si>
  <si>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</si>
  <si>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</si>
  <si>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</si>
  <si>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</si>
  <si>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</si>
  <si>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</si>
  <si>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</si>
  <si>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</si>
  <si>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</si>
  <si>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</si>
  <si>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</si>
  <si>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</si>
  <si>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</si>
  <si>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</si>
  <si>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</si>
  <si>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</si>
  <si>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</si>
  <si>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</si>
  <si>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</si>
  <si>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</si>
  <si>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</si>
  <si>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</si>
  <si>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</si>
  <si>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</si>
  <si>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</si>
  <si>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</si>
  <si>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</si>
  <si>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</si>
  <si>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</si>
  <si>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</si>
  <si>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</si>
  <si>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</si>
  <si>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</si>
  <si>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</si>
  <si>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</si>
  <si>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</si>
  <si>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</si>
  <si>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</si>
  <si>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</si>
  <si>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</si>
  <si>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</si>
  <si>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</si>
  <si>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</si>
  <si>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</si>
  <si>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</si>
  <si>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</si>
  <si>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</si>
  <si>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</si>
  <si>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</si>
  <si>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</si>
  <si>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</si>
  <si>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</si>
  <si>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</si>
  <si>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</si>
  <si>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</si>
  <si>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</si>
  <si>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</si>
  <si>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</si>
  <si>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</si>
  <si>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</si>
  <si>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</si>
  <si>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</si>
  <si>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</si>
  <si>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</si>
  <si>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</si>
  <si>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</si>
  <si>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</si>
  <si>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</si>
  <si>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</si>
  <si>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</si>
  <si>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</si>
  <si>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</si>
  <si>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</si>
  <si>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</si>
  <si>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</si>
  <si>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</si>
  <si>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</si>
  <si>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</si>
  <si>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</si>
  <si>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</si>
  <si>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</si>
  <si>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</si>
  <si>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</si>
  <si>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</si>
  <si>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</si>
  <si>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</si>
  <si>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</si>
  <si>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</si>
  <si>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</si>
  <si>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</si>
  <si>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</si>
  <si>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</si>
  <si>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</si>
  <si>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</si>
  <si>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</si>
  <si>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</si>
  <si>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</si>
  <si>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</si>
  <si>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</si>
  <si>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</si>
  <si>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</si>
  <si>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</si>
  <si>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</si>
  <si>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</si>
  <si>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</si>
  <si>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</si>
  <si>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</si>
  <si>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</si>
  <si>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</si>
  <si>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</si>
  <si>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</si>
  <si>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</si>
  <si>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</si>
  <si>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</si>
  <si>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</si>
  <si>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</si>
  <si>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</si>
  <si>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</si>
  <si>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</si>
  <si>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</si>
  <si>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</si>
  <si>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</si>
  <si>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</si>
  <si>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</si>
  <si>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</si>
  <si>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</si>
  <si>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</si>
  <si>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</si>
  <si>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</si>
  <si>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</si>
  <si>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</si>
  <si>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</si>
  <si>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</si>
  <si>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</si>
  <si>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</si>
  <si>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</si>
  <si>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</si>
  <si>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</si>
  <si>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</si>
  <si>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</si>
  <si>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</si>
  <si>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</si>
  <si>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</si>
  <si>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</si>
  <si>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</si>
  <si>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</si>
  <si>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</si>
  <si>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</si>
  <si>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</si>
  <si>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</si>
  <si>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</si>
  <si>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</si>
  <si>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</si>
  <si>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</si>
  <si>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</si>
  <si>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</si>
  <si>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</si>
  <si>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</si>
  <si>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</si>
  <si>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</si>
  <si>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</si>
  <si>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</si>
  <si>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</si>
  <si>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</si>
  <si>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</si>
  <si>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</si>
  <si>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</si>
  <si>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</si>
  <si>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</si>
  <si>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</si>
  <si>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</si>
  <si>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</si>
  <si>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</si>
  <si>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</si>
  <si>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</si>
  <si>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</si>
  <si>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</si>
  <si>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</si>
  <si>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</si>
  <si>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</si>
  <si>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</si>
  <si>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</si>
  <si>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</si>
  <si>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</si>
  <si>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</si>
  <si>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</si>
  <si>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</si>
  <si>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</si>
  <si>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</si>
  <si>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</si>
  <si>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</si>
  <si>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</si>
  <si>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</si>
  <si>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</si>
  <si>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</si>
  <si>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</si>
  <si>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</si>
  <si>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</si>
  <si>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</si>
  <si>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</si>
  <si>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</si>
  <si>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</si>
  <si>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</si>
  <si>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</si>
  <si>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</si>
  <si>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</si>
  <si>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</si>
  <si>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</si>
  <si>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</si>
  <si>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</si>
  <si>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</si>
  <si>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</si>
  <si>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</si>
  <si>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</si>
  <si>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</si>
  <si>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</si>
  <si>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</si>
  <si>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</si>
  <si>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</si>
  <si>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</si>
  <si>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</si>
  <si>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</si>
  <si>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</si>
  <si>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</si>
  <si>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</si>
  <si>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</si>
  <si>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</si>
  <si>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</si>
  <si>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</si>
  <si>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</si>
  <si>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</si>
  <si>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</si>
  <si>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</si>
  <si>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</si>
  <si>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</si>
  <si>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</si>
  <si>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</si>
  <si>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</si>
  <si>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</si>
  <si>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</si>
  <si>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</si>
  <si>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</si>
  <si>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</si>
  <si>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</si>
  <si>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</si>
  <si>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</si>
  <si>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</si>
  <si>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</si>
  <si>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</si>
  <si>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</si>
  <si>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</si>
  <si>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</si>
  <si>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</si>
  <si>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</si>
  <si>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</si>
  <si>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</si>
  <si>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</si>
  <si>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</si>
  <si>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</si>
  <si>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</si>
  <si>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</si>
  <si>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</si>
  <si>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</si>
  <si>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</si>
  <si>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</si>
  <si>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</si>
  <si>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</si>
  <si>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</si>
  <si>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</si>
  <si>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</si>
  <si>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</si>
  <si>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</si>
  <si>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</si>
  <si>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</si>
  <si>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</si>
  <si>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</si>
  <si>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</si>
  <si>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</si>
  <si>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</si>
  <si>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</si>
  <si>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</si>
  <si>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</si>
  <si>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</si>
  <si>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</si>
  <si>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</si>
  <si>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</si>
  <si>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</si>
  <si>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</si>
  <si>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</si>
  <si>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</si>
  <si>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</si>
  <si>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</si>
  <si>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</si>
  <si>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</si>
  <si>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</si>
  <si>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</si>
  <si>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</si>
  <si>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</si>
  <si>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</si>
  <si>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</si>
  <si>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</si>
  <si>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</si>
  <si>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</si>
  <si>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</si>
  <si>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</si>
  <si>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</si>
  <si>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</si>
  <si>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</si>
  <si>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</si>
  <si>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</si>
  <si>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</si>
  <si>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</si>
  <si>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</si>
  <si>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</si>
  <si>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</si>
  <si>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</si>
  <si>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</si>
  <si>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</si>
  <si>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</si>
  <si>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</si>
  <si>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</si>
  <si>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</si>
  <si>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</si>
  <si>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</si>
  <si>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</si>
  <si>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</si>
  <si>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</si>
  <si>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</si>
  <si>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</si>
  <si>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</si>
  <si>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</si>
  <si>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</si>
  <si>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</si>
  <si>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</si>
  <si>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</si>
  <si>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</si>
  <si>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</si>
  <si>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</si>
  <si>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</si>
  <si>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</si>
  <si>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</si>
  <si>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</si>
  <si>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</si>
  <si>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</si>
  <si>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</si>
  <si>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</si>
  <si>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</si>
  <si>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</si>
  <si>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</si>
  <si>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</si>
  <si>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</si>
  <si>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</si>
  <si>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</si>
  <si>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</si>
  <si>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</si>
  <si>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</si>
  <si>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</si>
  <si>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</si>
  <si>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</si>
  <si>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</si>
  <si>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</si>
  <si>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</si>
  <si>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</si>
  <si>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</si>
  <si>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</si>
  <si>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</si>
  <si>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</si>
  <si>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</si>
  <si>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</si>
  <si>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</si>
  <si>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</si>
  <si>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</si>
  <si>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</si>
  <si>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</si>
  <si>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</si>
  <si>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</si>
  <si>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</si>
  <si>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</si>
  <si>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</si>
  <si>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</si>
  <si>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</si>
  <si>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</si>
  <si>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</si>
  <si>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</si>
  <si>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</si>
  <si>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</si>
  <si>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</si>
  <si>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</si>
  <si>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</si>
  <si>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</si>
  <si>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</si>
  <si>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</si>
  <si>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</si>
  <si>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</si>
  <si>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</si>
  <si>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</si>
  <si>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</si>
  <si>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</si>
  <si>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</si>
  <si>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</si>
  <si>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</si>
  <si>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</si>
  <si>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</si>
  <si>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</si>
  <si>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</si>
  <si>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</si>
  <si>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</si>
  <si>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</si>
  <si>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</si>
  <si>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</si>
  <si>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</si>
  <si>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</si>
  <si>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</si>
  <si>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</si>
  <si>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</si>
  <si>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</si>
  <si>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</si>
  <si>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</si>
  <si>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</si>
  <si>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</si>
  <si>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</si>
  <si>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</si>
  <si>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</si>
  <si>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</si>
  <si>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</si>
  <si>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</si>
  <si>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</si>
  <si>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</si>
  <si>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</si>
  <si>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</si>
  <si>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</si>
  <si>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</si>
  <si>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</si>
  <si>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</si>
  <si>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</si>
  <si>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</si>
  <si>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</si>
  <si>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</si>
  <si>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</si>
  <si>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</si>
  <si>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</si>
  <si>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</si>
  <si>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</si>
  <si>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</si>
  <si>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</si>
  <si>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</si>
  <si>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</si>
  <si>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</si>
  <si>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</si>
  <si>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</si>
  <si>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</si>
  <si>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</si>
  <si>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</si>
  <si>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</si>
  <si>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</si>
  <si>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</si>
  <si>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</si>
  <si>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</si>
  <si>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</si>
  <si>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</si>
  <si>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</si>
  <si>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</si>
  <si>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</si>
  <si>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</si>
  <si>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</si>
  <si>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</si>
  <si>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</si>
  <si>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</si>
  <si>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</si>
  <si>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</si>
  <si>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</si>
  <si>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</si>
  <si>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</si>
  <si>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</si>
  <si>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</si>
  <si>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</si>
  <si>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</si>
  <si>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</si>
  <si>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</si>
  <si>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</si>
  <si>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</si>
  <si>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</si>
  <si>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</si>
  <si>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</si>
  <si>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</si>
  <si>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</si>
  <si>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</si>
  <si>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</si>
  <si>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</si>
  <si>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</si>
  <si>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</si>
  <si>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</si>
  <si>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</si>
  <si>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</si>
  <si>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</si>
  <si>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</si>
  <si>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</si>
  <si>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</si>
  <si>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</si>
  <si>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</si>
  <si>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</si>
  <si>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</si>
  <si>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</si>
  <si>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</si>
  <si>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</si>
  <si>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</si>
  <si>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</si>
  <si>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</si>
  <si>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</si>
  <si>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</si>
  <si>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</si>
  <si>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</si>
  <si>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</si>
  <si>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</si>
  <si>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</si>
  <si>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</si>
  <si>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</si>
  <si>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</si>
  <si>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</si>
  <si>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</si>
  <si>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</si>
  <si>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</si>
  <si>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</si>
  <si>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</si>
  <si>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</si>
  <si>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</si>
  <si>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</si>
  <si>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</si>
  <si>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</si>
  <si>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</si>
  <si>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</si>
  <si>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</si>
  <si>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</si>
  <si>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</si>
  <si>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</si>
  <si>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</si>
  <si>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</si>
  <si>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</si>
  <si>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</si>
  <si>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</si>
  <si>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</si>
  <si>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</si>
  <si>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</si>
  <si>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</si>
  <si>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</si>
  <si>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</si>
  <si>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</si>
  <si>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</si>
  <si>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</si>
  <si>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</si>
  <si>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</si>
  <si>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</si>
  <si>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</si>
  <si>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</si>
  <si>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</si>
  <si>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</si>
  <si>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</si>
  <si>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</si>
  <si>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</si>
  <si>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</si>
  <si>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</si>
  <si>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</si>
  <si>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</si>
  <si>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</si>
  <si>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</si>
  <si>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</si>
  <si>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</si>
  <si>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</si>
  <si>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</si>
  <si>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</si>
  <si>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</si>
  <si>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</si>
  <si>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</si>
  <si>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</si>
  <si>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</si>
  <si>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</si>
  <si>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</si>
  <si>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</si>
  <si>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</si>
  <si>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</si>
  <si>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</si>
  <si>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</si>
  <si>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</si>
  <si>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</si>
  <si>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</si>
  <si>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</si>
  <si>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</si>
  <si>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</si>
  <si>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</si>
  <si>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</si>
  <si>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</si>
  <si>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</si>
  <si>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</si>
  <si>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</si>
  <si>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</si>
  <si>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</si>
  <si>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</si>
  <si>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</si>
  <si>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</si>
  <si>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</si>
  <si>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</si>
  <si>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</si>
  <si>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</si>
  <si>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</si>
  <si>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</si>
  <si>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</si>
  <si>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</si>
  <si>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</si>
  <si>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</si>
  <si>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</si>
  <si>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</si>
  <si>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</si>
  <si>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</si>
  <si>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</si>
  <si>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</si>
  <si>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</si>
  <si>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</si>
  <si>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</si>
  <si>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</si>
  <si>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</si>
  <si>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</si>
  <si>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</si>
  <si>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</si>
  <si>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</si>
  <si>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</si>
  <si>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</si>
  <si>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</si>
  <si>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</si>
  <si>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</si>
  <si>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</si>
  <si>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</si>
  <si>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</si>
  <si>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</si>
  <si>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</si>
  <si>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</si>
  <si>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</si>
  <si>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</si>
  <si>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</si>
  <si>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</si>
  <si>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</si>
  <si>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</si>
  <si>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</si>
  <si>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</si>
  <si>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</si>
  <si>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</si>
  <si>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</si>
  <si>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</si>
  <si>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</si>
  <si>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</si>
  <si>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</si>
  <si>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</si>
  <si>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</si>
  <si>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</si>
  <si>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</si>
  <si>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</si>
  <si>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</si>
  <si>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</si>
  <si>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</si>
  <si>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</si>
  <si>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</si>
  <si>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</si>
  <si>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</si>
  <si>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</si>
  <si>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</si>
  <si>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</si>
  <si>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</si>
  <si>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</si>
  <si>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</si>
  <si>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</si>
  <si>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</si>
  <si>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</si>
  <si>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</si>
  <si>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</si>
  <si>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</si>
  <si>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</si>
  <si>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</si>
  <si>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</si>
  <si>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</si>
  <si>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</si>
  <si>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</si>
  <si>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</si>
  <si>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</si>
  <si>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</si>
  <si>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</si>
  <si>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</si>
  <si>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</si>
  <si>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</si>
  <si>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</si>
  <si>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</si>
  <si>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</si>
  <si>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</si>
  <si>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</si>
  <si>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</si>
  <si>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</si>
  <si>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</si>
  <si>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</si>
  <si>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</si>
  <si>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</si>
  <si>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</si>
  <si>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</si>
  <si>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</si>
  <si>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</si>
  <si>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</si>
  <si>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</si>
  <si>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</si>
  <si>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</si>
  <si>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</si>
  <si>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</si>
  <si>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</si>
  <si>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</si>
  <si>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</si>
  <si>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</si>
  <si>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</si>
  <si>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</si>
  <si>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</si>
  <si>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</si>
  <si>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</si>
  <si>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</si>
  <si>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</si>
  <si>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</si>
  <si>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</si>
  <si>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</si>
  <si>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</si>
  <si>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</si>
  <si>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</si>
  <si>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</si>
  <si>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</si>
  <si>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</si>
  <si>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</si>
  <si>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</si>
  <si>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</si>
  <si>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</si>
  <si>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</si>
  <si>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</si>
  <si>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</si>
  <si>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</si>
  <si>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</si>
  <si>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</si>
  <si>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</si>
  <si>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</si>
  <si>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</si>
  <si>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</si>
  <si>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</si>
  <si>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</si>
  <si>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</si>
  <si>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</si>
  <si>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</si>
  <si>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</si>
  <si>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</si>
  <si>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</si>
  <si>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</si>
  <si>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</si>
  <si>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</si>
  <si>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</si>
  <si>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</si>
  <si>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</si>
  <si>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</si>
  <si>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</si>
  <si>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</si>
  <si>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</si>
  <si>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</si>
  <si>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</si>
  <si>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</si>
  <si>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</si>
  <si>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</si>
  <si>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</si>
  <si>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</si>
  <si>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</si>
  <si>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</si>
  <si>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</si>
  <si>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</si>
  <si>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</si>
  <si>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</si>
  <si>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</si>
  <si>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</si>
  <si>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</si>
  <si>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</si>
  <si>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</si>
  <si>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</si>
  <si>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</si>
  <si>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</si>
  <si>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</si>
  <si>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</si>
  <si>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</si>
  <si>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</si>
  <si>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</si>
  <si>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</si>
  <si>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</si>
  <si>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</si>
  <si>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</si>
  <si>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</si>
  <si>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</si>
  <si>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</si>
  <si>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</si>
  <si>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</si>
  <si>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</si>
  <si>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</si>
  <si>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</si>
  <si>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</si>
  <si>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</si>
  <si>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</si>
  <si>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</si>
  <si>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</si>
  <si>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</si>
  <si>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</si>
  <si>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</si>
  <si>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</si>
  <si>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</si>
  <si>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</si>
  <si>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</si>
  <si>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</si>
  <si>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</si>
  <si>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</si>
  <si>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</si>
  <si>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</si>
  <si>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</si>
  <si>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</si>
  <si>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</si>
  <si>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</si>
  <si>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</si>
  <si>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</si>
  <si>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</si>
  <si>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</si>
  <si>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</si>
  <si>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</si>
  <si>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</si>
  <si>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</si>
  <si>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</si>
  <si>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</si>
  <si>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</si>
  <si>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</si>
  <si>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</si>
  <si>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</si>
  <si>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</si>
  <si>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</si>
  <si>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</si>
  <si>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</si>
  <si>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</si>
  <si>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</si>
  <si>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</si>
  <si>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</si>
  <si>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</si>
  <si>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</si>
  <si>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</si>
  <si>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</si>
  <si>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</si>
  <si>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</si>
  <si>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</si>
  <si>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</si>
  <si>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</si>
  <si>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</si>
  <si>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</si>
  <si>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</si>
  <si>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</si>
  <si>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</si>
  <si>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</si>
  <si>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</si>
  <si>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</si>
  <si>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</si>
  <si>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</si>
  <si>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</si>
  <si>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</si>
  <si>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</si>
  <si>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</si>
  <si>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</si>
  <si>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</si>
  <si>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</si>
  <si>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</si>
  <si>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</si>
  <si>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</si>
  <si>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</si>
  <si>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</si>
  <si>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</si>
  <si>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</si>
  <si>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</si>
  <si>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</si>
  <si>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</si>
  <si>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</si>
  <si>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</si>
  <si>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</si>
  <si>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</si>
  <si>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</si>
  <si>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</si>
  <si>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</si>
  <si>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</si>
  <si>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</si>
  <si>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</si>
  <si>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</si>
  <si>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</si>
  <si>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</si>
  <si>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</si>
  <si>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</si>
  <si>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</si>
  <si>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</si>
  <si>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</si>
  <si>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</si>
  <si>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</si>
  <si>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</si>
  <si>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</si>
  <si>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</si>
  <si>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</si>
  <si>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</si>
  <si>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</si>
  <si>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</si>
  <si>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</si>
  <si>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</si>
  <si>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</si>
  <si>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</si>
  <si>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</si>
  <si>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</si>
  <si>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</si>
  <si>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</si>
  <si>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</si>
  <si>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</si>
  <si>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</si>
  <si>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</si>
  <si>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</si>
  <si>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</si>
  <si>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</si>
  <si>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</si>
  <si>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</si>
  <si>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</si>
  <si>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</si>
  <si>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</si>
  <si>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</si>
  <si>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</si>
  <si>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</si>
  <si>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</si>
  <si>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</si>
  <si>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</si>
  <si>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</si>
  <si>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</si>
  <si>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</si>
  <si>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</si>
  <si>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</si>
  <si>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</si>
  <si>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</si>
  <si>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</si>
  <si>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</si>
  <si>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</si>
  <si>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</si>
  <si>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</si>
  <si>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</si>
  <si>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</si>
  <si>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</si>
  <si>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</si>
  <si>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</si>
  <si>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</si>
  <si>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</si>
  <si>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</si>
  <si>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</si>
  <si>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</si>
  <si>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</si>
  <si>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</si>
  <si>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</si>
  <si>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</si>
  <si>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</si>
  <si>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</si>
  <si>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</si>
  <si>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</si>
  <si>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</si>
  <si>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</si>
  <si>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</si>
  <si>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</si>
  <si>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</si>
  <si>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</si>
  <si>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</si>
  <si>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</si>
  <si>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</si>
  <si>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</si>
  <si>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</si>
  <si>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</si>
  <si>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</si>
  <si>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</si>
  <si>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</si>
  <si>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</si>
  <si>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</si>
  <si>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</si>
  <si>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</si>
  <si>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</si>
  <si>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</si>
  <si>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</si>
  <si>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</si>
  <si>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</si>
  <si>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</si>
  <si>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</si>
  <si>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</si>
  <si>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</si>
  <si>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</si>
  <si>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</si>
  <si>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</si>
  <si>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</si>
  <si>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</si>
  <si>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</si>
  <si>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</si>
  <si>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</si>
  <si>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</si>
  <si>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</si>
  <si>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</si>
  <si>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</si>
  <si>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</si>
  <si>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</si>
  <si>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</si>
  <si>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</si>
  <si>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</si>
  <si>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</si>
  <si>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</si>
  <si>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</si>
  <si>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</si>
  <si>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</si>
  <si>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</si>
  <si>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</si>
  <si>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</si>
  <si>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</si>
  <si>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</si>
  <si>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</si>
  <si>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</si>
  <si>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</si>
  <si>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</si>
  <si>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</si>
  <si>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</si>
  <si>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</si>
  <si>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</si>
  <si>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</si>
  <si>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</si>
  <si>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</si>
  <si>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</si>
  <si>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</si>
  <si>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</si>
  <si>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</si>
  <si>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</si>
  <si>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</si>
  <si>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</si>
  <si>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</si>
  <si>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</si>
  <si>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</si>
  <si>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</si>
  <si>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</si>
  <si>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</si>
  <si>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</si>
  <si>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</si>
  <si>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</si>
  <si>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</si>
  <si>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</si>
  <si>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</si>
  <si>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</si>
  <si>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</si>
  <si>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</si>
  <si>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</si>
  <si>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</si>
  <si>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</si>
  <si>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</si>
  <si>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</si>
  <si>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</si>
  <si>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</si>
  <si>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</si>
  <si>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</si>
  <si>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</si>
  <si>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</si>
  <si>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</si>
  <si>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</si>
  <si>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</si>
  <si>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</si>
  <si>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</si>
  <si>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</si>
  <si>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</si>
  <si>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</si>
  <si>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</si>
  <si>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</si>
  <si>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</si>
  <si>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</si>
  <si>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</si>
  <si>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</si>
  <si>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</si>
  <si>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</si>
  <si>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</si>
  <si>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</si>
  <si>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</si>
  <si>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</si>
  <si>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</si>
  <si>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</si>
  <si>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</si>
  <si>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</si>
  <si>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</si>
  <si>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</si>
  <si>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</si>
  <si>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</si>
  <si>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</si>
  <si>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</si>
  <si>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</si>
  <si>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</si>
  <si>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</si>
  <si>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</si>
  <si>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</si>
  <si>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</si>
  <si>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</si>
  <si>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</si>
  <si>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</si>
  <si>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</si>
  <si>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</si>
  <si>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</si>
  <si>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</si>
  <si>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</si>
  <si>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</si>
  <si>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</si>
  <si>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</si>
  <si>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</si>
  <si>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</si>
  <si>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</si>
  <si>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</si>
  <si>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</si>
  <si>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</si>
  <si>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</si>
  <si>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</si>
  <si>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</si>
  <si>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</si>
  <si>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</si>
  <si>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</si>
  <si>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</si>
  <si>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</si>
  <si>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</si>
  <si>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</si>
  <si>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</si>
  <si>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</si>
  <si>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</si>
  <si>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</si>
  <si>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</si>
  <si>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</si>
  <si>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</si>
  <si>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</si>
  <si>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</si>
  <si>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</si>
  <si>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</si>
  <si>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</si>
  <si>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</si>
  <si>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</si>
  <si>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</si>
  <si>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</si>
  <si>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</si>
  <si>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</si>
  <si>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</si>
  <si>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</si>
  <si>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</si>
  <si>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</si>
  <si>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</si>
  <si>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</si>
  <si>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</si>
  <si>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</si>
  <si>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</si>
  <si>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</si>
  <si>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</si>
  <si>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</si>
  <si>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</si>
  <si>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</si>
  <si>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</si>
  <si>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</si>
  <si>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</si>
  <si>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</si>
  <si>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</si>
  <si>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</si>
  <si>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</si>
  <si>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</si>
  <si>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</si>
  <si>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</si>
  <si>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</si>
  <si>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</si>
  <si>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</si>
  <si>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</si>
  <si>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</si>
  <si>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</si>
  <si>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</si>
  <si>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</si>
  <si>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</si>
  <si>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</si>
  <si>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</si>
  <si>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</si>
  <si>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</si>
  <si>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</si>
  <si>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</si>
  <si>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</si>
  <si>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</si>
  <si>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</si>
  <si>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</si>
  <si>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</si>
  <si>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</si>
  <si>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</si>
  <si>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</si>
  <si>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</si>
  <si>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</si>
  <si>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</si>
  <si>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</si>
  <si>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</si>
  <si>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</si>
  <si>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</si>
  <si>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</si>
  <si>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</si>
  <si>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</si>
  <si>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</si>
  <si>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</si>
  <si>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</si>
  <si>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</si>
  <si>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</si>
  <si>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</si>
  <si>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</si>
  <si>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</si>
  <si>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</si>
  <si>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</si>
  <si>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</si>
  <si>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</si>
  <si>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</si>
  <si>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</si>
  <si>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</si>
  <si>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</si>
  <si>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</si>
  <si>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</si>
  <si>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</si>
  <si>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</si>
  <si>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</si>
  <si>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</si>
  <si>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</si>
  <si>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</si>
  <si>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</si>
  <si>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</si>
  <si>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</si>
  <si>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</si>
  <si>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</si>
  <si>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</si>
  <si>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</si>
  <si>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</si>
  <si>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</si>
  <si>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</si>
  <si>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</si>
  <si>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</si>
  <si>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</si>
  <si>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</si>
  <si>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</si>
  <si>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</si>
  <si>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</si>
  <si>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</si>
  <si>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</si>
  <si>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</si>
  <si>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</si>
  <si>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</si>
  <si>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</si>
  <si>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</si>
  <si>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</si>
  <si>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</si>
  <si>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</si>
  <si>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</si>
  <si>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</si>
  <si>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</si>
  <si>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</si>
  <si>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</si>
  <si>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</si>
  <si>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</si>
  <si>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</si>
  <si>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</si>
  <si>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</si>
  <si>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</si>
  <si>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</si>
  <si>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</si>
  <si>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</si>
  <si>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</si>
  <si>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</si>
  <si>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</si>
  <si>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</si>
  <si>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</si>
  <si>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</si>
  <si>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</si>
  <si>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</si>
  <si>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</si>
  <si>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</si>
  <si>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</si>
  <si>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</si>
  <si>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</si>
  <si>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</si>
  <si>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</si>
  <si>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</si>
  <si>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</si>
  <si>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</si>
  <si>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</si>
  <si>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</si>
  <si>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</si>
  <si>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</si>
  <si>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</si>
  <si>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</si>
  <si>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</si>
  <si>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</si>
  <si>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</si>
  <si>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</si>
  <si>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</si>
  <si>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</si>
  <si>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</si>
  <si>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</si>
  <si>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</si>
  <si>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</si>
  <si>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</si>
  <si>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</si>
  <si>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</si>
  <si>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</si>
  <si>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</si>
  <si>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</si>
  <si>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</si>
  <si>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</si>
  <si>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</si>
  <si>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</si>
  <si>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</si>
  <si>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</si>
  <si>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</si>
  <si>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</si>
  <si>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</si>
  <si>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</si>
  <si>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</si>
  <si>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</si>
  <si>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</si>
  <si>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</si>
  <si>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</si>
  <si>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</si>
  <si>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</si>
  <si>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</si>
  <si>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</si>
  <si>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</si>
  <si>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</si>
  <si>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</si>
  <si>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</si>
  <si>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</si>
  <si>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</si>
  <si>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</si>
  <si>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</si>
  <si>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</si>
  <si>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</si>
  <si>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</si>
  <si>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</si>
  <si>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</si>
  <si>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</si>
  <si>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</si>
  <si>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</si>
  <si>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</si>
  <si>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</si>
  <si>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</si>
  <si>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</si>
  <si>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</si>
  <si>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</si>
  <si>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</si>
  <si>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</si>
  <si>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</si>
  <si>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</si>
  <si>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</si>
  <si>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</si>
  <si>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</si>
  <si>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</si>
  <si>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</si>
  <si>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</si>
  <si>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</si>
  <si>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</si>
  <si>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</si>
  <si>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</si>
  <si>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</si>
  <si>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</si>
  <si>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</si>
  <si>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</si>
  <si>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</si>
  <si>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</si>
  <si>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</si>
  <si>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</si>
  <si>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</si>
  <si>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</si>
  <si>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</si>
  <si>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</si>
  <si>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</si>
  <si>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</si>
  <si>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</si>
  <si>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</si>
  <si>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</si>
  <si>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</si>
  <si>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</si>
  <si>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</si>
  <si>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</si>
  <si>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</si>
  <si>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</si>
  <si>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</si>
  <si>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</si>
  <si>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</si>
  <si>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</si>
  <si>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</si>
  <si>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</si>
  <si>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</si>
  <si>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</si>
  <si>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</si>
  <si>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</si>
  <si>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</si>
  <si>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</si>
  <si>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</si>
  <si>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</si>
  <si>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</si>
  <si>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</si>
  <si>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</si>
  <si>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</si>
  <si>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</si>
  <si>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</si>
  <si>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</si>
  <si>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</si>
  <si>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</si>
  <si>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</si>
  <si>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</si>
  <si>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</si>
  <si>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</si>
  <si>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</si>
  <si>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</si>
  <si>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</si>
  <si>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</si>
  <si>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</si>
  <si>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</si>
  <si>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</si>
  <si>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</si>
  <si>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</si>
  <si>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</si>
  <si>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</si>
  <si>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</si>
  <si>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</si>
  <si>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</si>
  <si>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</si>
  <si>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</si>
  <si>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</si>
  <si>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</si>
  <si>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</si>
  <si>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</si>
  <si>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</si>
  <si>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</si>
  <si>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</si>
  <si>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</si>
  <si>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</si>
  <si>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</si>
  <si>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</si>
  <si>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</si>
  <si>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</si>
  <si>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</si>
  <si>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</si>
  <si>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</si>
  <si>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</si>
  <si>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</si>
  <si>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</si>
  <si>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</si>
  <si>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</si>
  <si>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</si>
  <si>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</si>
  <si>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</si>
  <si>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</si>
  <si>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</si>
  <si>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</si>
  <si>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</si>
  <si>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</si>
  <si>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</si>
  <si>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</si>
  <si>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</si>
  <si>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</si>
  <si>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</si>
  <si>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</si>
  <si>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</si>
  <si>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</si>
  <si>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</si>
  <si>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</si>
  <si>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</si>
  <si>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</si>
  <si>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</si>
  <si>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</si>
  <si>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</si>
  <si>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</si>
  <si>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</si>
  <si>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</si>
  <si>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</si>
  <si>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</si>
  <si>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</si>
  <si>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</si>
  <si>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</si>
  <si>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</si>
  <si>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</si>
  <si>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</si>
  <si>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</si>
  <si>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</si>
  <si>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</si>
  <si>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</si>
  <si>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</si>
  <si>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</si>
  <si>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</si>
  <si>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</si>
  <si>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</si>
  <si>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</si>
  <si>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</si>
  <si>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</si>
  <si>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</si>
  <si>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</si>
  <si>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</si>
  <si>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</si>
  <si>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</si>
  <si>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</si>
  <si>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</si>
  <si>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</si>
  <si>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</si>
  <si>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</si>
  <si>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</si>
  <si>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</si>
  <si>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</si>
  <si>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</si>
  <si>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</si>
  <si>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</si>
  <si>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</si>
  <si>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</si>
  <si>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</si>
  <si>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</si>
  <si>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</si>
  <si>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</si>
  <si>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</si>
  <si>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</si>
  <si>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</si>
  <si>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</si>
  <si>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</si>
  <si>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</si>
  <si>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</si>
  <si>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</si>
  <si>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</si>
  <si>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</si>
  <si>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</si>
  <si>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</si>
  <si>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</si>
  <si>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</si>
  <si>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</si>
  <si>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</si>
  <si>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</si>
  <si>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</si>
  <si>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</si>
  <si>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</si>
  <si>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</si>
  <si>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</si>
  <si>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</si>
  <si>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</si>
  <si>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</si>
  <si>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</si>
  <si>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</si>
  <si>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</si>
  <si>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</si>
  <si>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</si>
  <si>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</si>
  <si>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</si>
  <si>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</si>
  <si>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</si>
  <si>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</si>
  <si>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</si>
  <si>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</si>
  <si>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</si>
  <si>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</si>
  <si>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</si>
  <si>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</si>
  <si>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</si>
  <si>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</si>
  <si>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</si>
  <si>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</si>
  <si>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</si>
  <si>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</si>
  <si>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</si>
  <si>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</si>
  <si>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</si>
  <si>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</si>
  <si>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</si>
  <si>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</si>
  <si>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</si>
  <si>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</si>
  <si>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</si>
  <si>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</si>
  <si>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</si>
  <si>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</si>
  <si>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</si>
  <si>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</si>
  <si>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</si>
  <si>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</si>
  <si>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</si>
  <si>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</si>
  <si>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</si>
  <si>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</si>
  <si>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</si>
  <si>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</si>
  <si>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</si>
  <si>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</si>
  <si>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</si>
  <si>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</si>
  <si>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</si>
  <si>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</si>
  <si>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</si>
  <si>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</si>
  <si>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</si>
  <si>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</si>
  <si>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</si>
  <si>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</si>
  <si>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</si>
  <si>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</si>
  <si>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</si>
  <si>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</si>
  <si>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</si>
  <si>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</si>
  <si>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</si>
  <si>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</si>
  <si>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</si>
  <si>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</si>
  <si>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</si>
  <si>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</si>
  <si>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</si>
  <si>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</si>
  <si>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</si>
  <si>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</si>
  <si>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</si>
  <si>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</si>
  <si>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</si>
  <si>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</si>
  <si>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</si>
  <si>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</si>
  <si>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</si>
  <si>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</si>
  <si>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</si>
  <si>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</si>
  <si>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</si>
  <si>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</si>
  <si>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</si>
  <si>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</si>
  <si>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</si>
  <si>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</si>
  <si>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</si>
  <si>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</si>
  <si>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</si>
  <si>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</si>
  <si>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</si>
  <si>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</si>
  <si>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</si>
  <si>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</si>
  <si>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</si>
  <si>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</si>
  <si>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</si>
  <si>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</si>
  <si>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</si>
  <si>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</si>
  <si>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</si>
  <si>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</si>
  <si>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</si>
  <si>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</si>
  <si>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</si>
  <si>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</si>
  <si>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</si>
  <si>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</si>
  <si>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</si>
  <si>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</si>
  <si>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</si>
  <si>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</si>
  <si>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</si>
  <si>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</si>
  <si>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</si>
  <si>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</si>
  <si>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</si>
  <si>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</si>
  <si>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</si>
  <si>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</si>
  <si>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</si>
  <si>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</si>
  <si>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</si>
  <si>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</si>
  <si>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</si>
  <si>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</si>
  <si>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</si>
  <si>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</si>
  <si>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</si>
  <si>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</si>
  <si>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</si>
  <si>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</si>
  <si>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</si>
  <si>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</si>
  <si>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</si>
  <si>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</si>
  <si>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</si>
  <si>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</si>
  <si>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</si>
  <si>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</si>
  <si>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</si>
  <si>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</si>
  <si>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</si>
  <si>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</si>
  <si>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</si>
  <si>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</si>
  <si>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</si>
  <si>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</si>
  <si>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</si>
  <si>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</si>
  <si>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</si>
  <si>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</si>
  <si>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</si>
  <si>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</si>
  <si>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</si>
  <si>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</si>
  <si>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</si>
  <si>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</si>
  <si>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</si>
  <si>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</si>
  <si>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</si>
  <si>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</si>
  <si>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</si>
  <si>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</si>
  <si>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</si>
  <si>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</si>
  <si>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</si>
  <si>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</si>
  <si>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</si>
  <si>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</si>
  <si>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</si>
  <si>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</si>
  <si>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</si>
  <si>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</si>
  <si>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</si>
  <si>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</si>
  <si>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</si>
  <si>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</si>
  <si>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</si>
  <si>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</si>
  <si>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</si>
  <si>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</si>
  <si>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</si>
  <si>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</si>
  <si>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</si>
  <si>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</si>
  <si>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</si>
  <si>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</si>
  <si>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</si>
  <si>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</si>
  <si>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</si>
  <si>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</si>
  <si>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</si>
  <si>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</si>
  <si>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</si>
  <si>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</si>
  <si>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</si>
  <si>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</si>
  <si>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</si>
  <si>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</si>
  <si>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</si>
  <si>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</si>
  <si>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</si>
  <si>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</si>
  <si>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</si>
  <si>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</si>
  <si>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</si>
  <si>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</si>
  <si>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</si>
  <si>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</si>
  <si>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</si>
  <si>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</si>
  <si>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</si>
  <si>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</si>
  <si>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</si>
  <si>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</si>
  <si>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</si>
  <si>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</si>
  <si>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</si>
  <si>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</si>
  <si>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</si>
  <si>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</si>
  <si>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</si>
  <si>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</si>
  <si>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</si>
  <si>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</si>
  <si>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</si>
  <si>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</si>
  <si>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</si>
  <si>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</si>
  <si>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</si>
  <si>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</si>
  <si>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</si>
  <si>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</si>
  <si>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</si>
  <si>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</si>
  <si>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</si>
  <si>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</si>
  <si>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</si>
  <si>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</si>
  <si>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</si>
  <si>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</si>
  <si>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</si>
  <si>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</si>
  <si>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</si>
  <si>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</si>
  <si>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</si>
  <si>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</si>
  <si>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</si>
  <si>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</si>
  <si>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</si>
  <si>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</si>
  <si>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</si>
  <si>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</si>
  <si>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</si>
  <si>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</si>
  <si>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</si>
  <si>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</si>
  <si>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</si>
  <si>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</si>
  <si>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</si>
  <si>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</si>
  <si>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</si>
  <si>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</si>
  <si>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</si>
  <si>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</si>
  <si>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</si>
  <si>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</si>
  <si>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</si>
  <si>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</si>
  <si>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</si>
  <si>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</si>
  <si>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</si>
  <si>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</si>
  <si>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</si>
  <si>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</si>
  <si>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</si>
  <si>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</si>
  <si>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</si>
  <si>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</si>
  <si>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</si>
  <si>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</si>
  <si>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</si>
  <si>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</si>
  <si>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</si>
  <si>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</si>
  <si>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</si>
  <si>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</si>
  <si>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</si>
  <si>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</si>
  <si>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</si>
  <si>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</si>
  <si>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</si>
  <si>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</si>
  <si>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</si>
  <si>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</si>
  <si>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</si>
  <si>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</si>
  <si>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</si>
  <si>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</si>
  <si>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</si>
  <si>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</si>
  <si>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</si>
  <si>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</si>
  <si>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</si>
  <si>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</si>
  <si>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</si>
  <si>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</si>
  <si>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</si>
  <si>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</si>
  <si>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</si>
  <si>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</si>
  <si>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</si>
  <si>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</si>
  <si>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</si>
  <si>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</si>
  <si>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</si>
  <si>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</si>
  <si>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</si>
  <si>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</si>
  <si>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</si>
  <si>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</si>
  <si>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</si>
  <si>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</si>
  <si>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</si>
  <si>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</si>
  <si>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</si>
  <si>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</si>
  <si>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</si>
  <si>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</si>
  <si>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</si>
  <si>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</si>
  <si>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</si>
  <si>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</si>
  <si>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</si>
  <si>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</si>
  <si>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</si>
  <si>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</si>
  <si>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</si>
  <si>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</si>
  <si>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</si>
  <si>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</si>
  <si>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</si>
  <si>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</si>
  <si>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</si>
  <si>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</si>
  <si>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</si>
  <si>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</si>
  <si>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</si>
  <si>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</si>
  <si>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</si>
  <si>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</si>
  <si>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</si>
  <si>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</si>
  <si>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</si>
  <si>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</si>
  <si>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</si>
  <si>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</si>
  <si>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</si>
  <si>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</si>
  <si>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</si>
  <si>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</si>
  <si>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</si>
  <si>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</si>
  <si>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</si>
  <si>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</si>
  <si>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</si>
  <si>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</si>
  <si>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</si>
  <si>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</si>
  <si>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</si>
  <si>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</si>
  <si>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</si>
  <si>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</si>
  <si>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</si>
  <si>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</si>
  <si>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</si>
  <si>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</si>
  <si>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</si>
  <si>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</si>
  <si>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</si>
  <si>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</si>
  <si>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</si>
  <si>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</si>
  <si>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</si>
  <si>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</si>
  <si>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</si>
  <si>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</si>
  <si>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</si>
  <si>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</si>
  <si>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</si>
  <si>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</si>
  <si>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</si>
  <si>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</si>
  <si>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</si>
  <si>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</si>
  <si>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</si>
  <si>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</si>
  <si>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</si>
  <si>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</si>
  <si>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</si>
  <si>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</si>
  <si>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</si>
  <si>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</si>
  <si>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</si>
  <si>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</si>
  <si>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</si>
  <si>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</si>
  <si>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</si>
  <si>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</si>
  <si>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</si>
  <si>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</si>
  <si>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</si>
  <si>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</si>
  <si>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</si>
  <si>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</si>
  <si>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</si>
  <si>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</si>
  <si>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</si>
  <si>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</si>
  <si>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</si>
  <si>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</si>
  <si>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</si>
  <si>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</si>
  <si>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</si>
  <si>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</si>
  <si>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</si>
  <si>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</si>
  <si>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</si>
  <si>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</si>
  <si>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</si>
  <si>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</si>
  <si>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</si>
  <si>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</si>
  <si>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</si>
  <si>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</si>
  <si>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</si>
  <si>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</si>
  <si>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</si>
  <si>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</si>
  <si>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</si>
  <si>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</si>
  <si>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</si>
  <si>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</si>
  <si>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</si>
  <si>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</si>
  <si>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</si>
  <si>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</si>
  <si>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</si>
  <si>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</si>
  <si>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</si>
  <si>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</si>
  <si>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</si>
  <si>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</si>
  <si>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</si>
  <si>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</si>
  <si>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</si>
  <si>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</si>
  <si>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</si>
  <si>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</si>
  <si>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</si>
  <si>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</si>
  <si>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</si>
  <si>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</si>
  <si>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</si>
  <si>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</si>
  <si>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</si>
  <si>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</si>
  <si>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</si>
  <si>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</si>
  <si>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</si>
  <si>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</si>
  <si>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</si>
  <si>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</si>
  <si>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</si>
  <si>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</si>
  <si>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</si>
  <si>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</si>
  <si>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</si>
  <si>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</si>
  <si>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</si>
  <si>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</si>
  <si>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</si>
  <si>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</si>
  <si>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</si>
  <si>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</si>
  <si>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</si>
  <si>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</si>
  <si>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</si>
  <si>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</si>
  <si>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</si>
  <si>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</si>
  <si>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</si>
  <si>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</si>
  <si>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</si>
  <si>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</si>
  <si>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</si>
  <si>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</si>
  <si>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</si>
  <si>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</si>
  <si>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</si>
  <si>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</si>
  <si>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</si>
  <si>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</si>
  <si>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</si>
  <si>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</si>
  <si>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</si>
  <si>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</si>
  <si>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</si>
  <si>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</si>
  <si>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</si>
  <si>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</si>
  <si>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</si>
  <si>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</si>
  <si>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</si>
  <si>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</si>
  <si>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</si>
  <si>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</si>
  <si>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</si>
  <si>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</si>
  <si>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</si>
  <si>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</si>
  <si>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</si>
  <si>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</si>
  <si>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</si>
  <si>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</si>
  <si>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</si>
  <si>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</si>
  <si>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</si>
  <si>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</si>
  <si>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</si>
  <si>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</si>
  <si>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</si>
  <si>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</si>
  <si>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</si>
  <si>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</si>
  <si>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</si>
  <si>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</si>
  <si>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</si>
  <si>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</si>
  <si>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</si>
  <si>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</si>
  <si>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</si>
  <si>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</si>
  <si>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</si>
  <si>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</si>
  <si>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</si>
  <si>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</si>
  <si>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</si>
  <si>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</si>
  <si>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</si>
  <si>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</si>
  <si>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</si>
  <si>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</si>
  <si>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</si>
  <si>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</si>
  <si>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</si>
  <si>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</si>
  <si>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</si>
  <si>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</si>
  <si>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</si>
  <si>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</si>
  <si>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</si>
  <si>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</si>
  <si>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</si>
  <si>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</si>
  <si>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</si>
  <si>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</si>
  <si>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</si>
  <si>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</si>
  <si>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</si>
  <si>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</si>
  <si>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</si>
  <si>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</si>
  <si>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</si>
  <si>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</si>
  <si>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</si>
  <si>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</si>
  <si>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</si>
  <si>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</si>
  <si>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</si>
  <si>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</si>
  <si>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</si>
  <si>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</si>
  <si>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</si>
  <si>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</si>
  <si>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</si>
  <si>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</si>
  <si>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</si>
  <si>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</si>
  <si>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</si>
  <si>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</si>
  <si>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</si>
  <si>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</si>
  <si>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</si>
  <si>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</si>
  <si>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</si>
  <si>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</si>
  <si>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</si>
  <si>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</si>
  <si>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</si>
  <si>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</si>
  <si>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</si>
  <si>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</si>
  <si>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</si>
  <si>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</si>
  <si>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</si>
  <si>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</si>
  <si>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</si>
  <si>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</si>
  <si>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</si>
  <si>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</si>
  <si>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</si>
  <si>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</si>
  <si>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</si>
  <si>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</si>
  <si>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</si>
  <si>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</si>
  <si>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</si>
  <si>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</si>
  <si>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</si>
  <si>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</si>
  <si>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</si>
  <si>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</si>
  <si>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</si>
  <si>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</si>
  <si>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</si>
  <si>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</si>
  <si>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</si>
  <si>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</si>
  <si>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</si>
  <si>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</si>
  <si>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</si>
  <si>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</si>
  <si>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</si>
  <si>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</si>
  <si>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</si>
  <si>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</si>
  <si>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</si>
  <si>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</si>
  <si>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</si>
  <si>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</si>
  <si>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</si>
  <si>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</si>
  <si>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</si>
  <si>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</si>
  <si>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</si>
  <si>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</si>
  <si>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</si>
  <si>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</si>
  <si>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</si>
  <si>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</si>
  <si>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</si>
  <si>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</si>
  <si>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</si>
  <si>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</si>
  <si>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</si>
  <si>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</si>
  <si>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</si>
  <si>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</si>
  <si>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</si>
  <si>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</si>
  <si>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</si>
  <si>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</si>
  <si>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</si>
  <si>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</si>
  <si>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</si>
  <si>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</si>
  <si>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</si>
  <si>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</si>
  <si>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</si>
  <si>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</si>
  <si>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</si>
  <si>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</si>
  <si>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</si>
  <si>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</si>
  <si>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</si>
  <si>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</si>
  <si>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</si>
  <si>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</si>
  <si>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</si>
  <si>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</si>
  <si>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</si>
  <si>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</si>
  <si>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</si>
  <si>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</si>
  <si>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</si>
  <si>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</si>
  <si>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</si>
  <si>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</si>
  <si>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</si>
  <si>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</si>
  <si>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</si>
  <si>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</si>
  <si>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</si>
  <si>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</si>
  <si>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</si>
  <si>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</si>
  <si>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</si>
  <si>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</si>
  <si>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</si>
  <si>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</si>
  <si>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</si>
  <si>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</si>
  <si>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</si>
  <si>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</si>
  <si>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</si>
  <si>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</si>
  <si>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</si>
  <si>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</si>
  <si>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</si>
  <si>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</si>
  <si>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</si>
  <si>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</si>
  <si>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</si>
  <si>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</si>
  <si>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</si>
  <si>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</si>
  <si>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</si>
  <si>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</si>
  <si>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</si>
  <si>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</si>
  <si>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</si>
  <si>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</si>
  <si>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</si>
  <si>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</si>
  <si>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</si>
  <si>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</si>
  <si>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</si>
  <si>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</si>
  <si>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</si>
  <si>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</si>
  <si>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</si>
  <si>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</si>
  <si>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</si>
  <si>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</si>
  <si>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</si>
  <si>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</si>
  <si>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</si>
  <si>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</si>
  <si>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</si>
  <si>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</si>
  <si>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</si>
  <si>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</si>
  <si>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</si>
  <si>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</si>
  <si>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</si>
  <si>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</si>
  <si>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</si>
  <si>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</si>
  <si>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</si>
  <si>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</si>
  <si>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</si>
  <si>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</si>
  <si>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</si>
  <si>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</si>
  <si>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</si>
  <si>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</si>
  <si>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</si>
  <si>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</si>
  <si>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</si>
  <si>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</si>
  <si>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</si>
  <si>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</si>
  <si>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</si>
  <si>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</si>
  <si>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</si>
  <si>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</si>
  <si>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</si>
  <si>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</si>
  <si>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</si>
  <si>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</si>
  <si>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</si>
  <si>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</si>
  <si>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</si>
  <si>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</si>
  <si>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</si>
  <si>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</si>
  <si>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</si>
  <si>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</si>
  <si>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</si>
  <si>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</si>
  <si>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</si>
  <si>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</si>
  <si>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</si>
  <si>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</si>
  <si>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</si>
  <si>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</si>
  <si>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</si>
  <si>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</si>
  <si>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</si>
  <si>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</si>
  <si>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</si>
  <si>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</si>
  <si>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</si>
  <si>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</si>
  <si>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</si>
  <si>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</si>
  <si>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</si>
  <si>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</si>
  <si>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</si>
  <si>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</si>
  <si>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</si>
  <si>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</si>
  <si>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</si>
  <si>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</si>
  <si>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</si>
  <si>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</si>
  <si>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</si>
  <si>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</si>
  <si>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</si>
  <si>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</si>
  <si>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</si>
  <si>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</si>
  <si>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</si>
  <si>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</si>
  <si>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</si>
  <si>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</si>
  <si>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</si>
  <si>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</si>
  <si>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</si>
  <si>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</si>
  <si>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</si>
  <si>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</si>
  <si>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</si>
  <si>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</si>
  <si>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</si>
  <si>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</si>
  <si>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</si>
  <si>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</si>
  <si>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</si>
  <si>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</si>
  <si>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</si>
  <si>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</si>
  <si>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</si>
  <si>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</si>
  <si>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</si>
  <si>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</si>
  <si>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</si>
  <si>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</si>
  <si>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</si>
  <si>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</si>
  <si>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</si>
  <si>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</si>
  <si>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</si>
  <si>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</si>
  <si>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</si>
  <si>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</si>
  <si>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</si>
  <si>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</si>
  <si>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</si>
  <si>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</si>
  <si>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</si>
  <si>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</si>
  <si>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</si>
  <si>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</si>
  <si>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</si>
  <si>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</si>
  <si>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</si>
  <si>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</si>
  <si>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</si>
  <si>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</si>
  <si>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</si>
  <si>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</si>
  <si>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</si>
  <si>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</si>
  <si>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</si>
  <si>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</si>
  <si>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</si>
  <si>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</si>
  <si>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</si>
  <si>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</si>
  <si>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</si>
  <si>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</si>
  <si>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</si>
  <si>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</si>
  <si>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</si>
  <si>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</si>
  <si>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</si>
  <si>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</si>
  <si>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</si>
  <si>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</si>
  <si>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</si>
  <si>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</si>
  <si>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</si>
  <si>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</si>
  <si>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</si>
  <si>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</si>
  <si>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</si>
  <si>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</si>
  <si>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</si>
  <si>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</si>
  <si>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</si>
  <si>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</si>
  <si>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</si>
  <si>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</si>
  <si>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</si>
  <si>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</si>
  <si>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</si>
  <si>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</si>
  <si>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</si>
  <si>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</si>
  <si>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</si>
  <si>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</si>
  <si>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</si>
  <si>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</si>
  <si>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</si>
  <si>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</si>
  <si>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</si>
  <si>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</si>
  <si>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</si>
  <si>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</si>
  <si>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</si>
  <si>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</si>
  <si>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</si>
  <si>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</si>
  <si>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</si>
  <si>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</si>
  <si>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</si>
  <si>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</si>
  <si>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</si>
  <si>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</si>
  <si>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</si>
  <si>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</si>
  <si>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</si>
  <si>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</si>
  <si>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</si>
  <si>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</si>
  <si>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</si>
  <si>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</si>
  <si>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</si>
  <si>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</si>
  <si>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</si>
  <si>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</si>
  <si>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</si>
  <si>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</si>
  <si>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</si>
  <si>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</si>
  <si>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</si>
  <si>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</si>
  <si>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</si>
  <si>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</si>
  <si>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</si>
  <si>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</si>
  <si>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</si>
  <si>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</si>
  <si>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</si>
  <si>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</si>
  <si>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</si>
  <si>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</si>
  <si>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</si>
  <si>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</si>
  <si>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</si>
  <si>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</si>
  <si>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</si>
  <si>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</si>
  <si>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</si>
  <si>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</si>
  <si>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</si>
  <si>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</si>
  <si>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</si>
  <si>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</si>
  <si>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</si>
  <si>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</si>
  <si>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</si>
  <si>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</si>
  <si>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</si>
  <si>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</si>
  <si>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</si>
  <si>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</si>
  <si>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</si>
  <si>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</si>
  <si>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</si>
  <si>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</si>
  <si>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</si>
  <si>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</si>
  <si>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</si>
  <si>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</si>
  <si>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</si>
  <si>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</si>
  <si>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</si>
  <si>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</si>
  <si>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</si>
  <si>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</si>
  <si>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</si>
  <si>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</si>
  <si>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</si>
  <si>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</si>
  <si>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</si>
  <si>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</si>
  <si>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</si>
  <si>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</si>
  <si>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</si>
  <si>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</si>
  <si>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</si>
  <si>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</si>
  <si>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</si>
  <si>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</si>
  <si>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</si>
  <si>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</si>
  <si>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</si>
  <si>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</si>
  <si>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</si>
  <si>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</si>
  <si>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</si>
  <si>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</si>
  <si>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</si>
  <si>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</si>
  <si>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</si>
  <si>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</si>
  <si>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</si>
  <si>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</si>
  <si>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</si>
  <si>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</si>
  <si>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</si>
  <si>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</si>
  <si>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</si>
  <si>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</si>
  <si>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</si>
  <si>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</si>
  <si>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</si>
  <si>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</si>
  <si>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</si>
  <si>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</si>
  <si>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</si>
  <si>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</si>
  <si>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</si>
  <si>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</si>
  <si>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</si>
  <si>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</si>
  <si>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</si>
  <si>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</si>
  <si>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</si>
  <si>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</si>
  <si>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</si>
  <si>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</si>
  <si>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</si>
  <si>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</si>
  <si>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</si>
  <si>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</si>
  <si>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</si>
  <si>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</si>
  <si>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</si>
  <si>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</si>
  <si>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</si>
  <si>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</si>
  <si>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</si>
  <si>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</si>
  <si>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</si>
  <si>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</si>
  <si>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</si>
  <si>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</si>
  <si>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</si>
  <si>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</si>
  <si>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</si>
  <si>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</si>
  <si>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</si>
  <si>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</si>
  <si>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</si>
  <si>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</si>
  <si>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</si>
  <si>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</si>
  <si>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</si>
  <si>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</si>
  <si>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</si>
  <si>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</si>
  <si>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</si>
  <si>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</si>
  <si>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</si>
  <si>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</si>
  <si>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</si>
  <si>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</si>
  <si>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</si>
  <si>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</si>
  <si>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</si>
  <si>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</si>
  <si>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</si>
  <si>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</si>
  <si>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</si>
  <si>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</si>
  <si>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</si>
  <si>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</si>
  <si>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</si>
  <si>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</si>
  <si>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</si>
  <si>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</si>
  <si>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</si>
  <si>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</si>
  <si>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</si>
  <si>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</si>
  <si>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</si>
  <si>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</si>
  <si>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</si>
  <si>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</si>
  <si>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</si>
  <si>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</si>
  <si>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</si>
  <si>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</si>
  <si>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</si>
  <si>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</si>
  <si>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</si>
  <si>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</si>
  <si>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</si>
  <si>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</si>
  <si>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</si>
  <si>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</si>
  <si>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</si>
  <si>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</si>
  <si>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</si>
  <si>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</si>
  <si>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</si>
  <si>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</si>
  <si>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</si>
  <si>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</si>
  <si>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</si>
  <si>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</si>
  <si>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</si>
  <si>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</si>
  <si>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</si>
  <si>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</si>
  <si>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</si>
  <si>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</si>
  <si>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</si>
  <si>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</si>
  <si>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</si>
  <si>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</si>
  <si>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</si>
  <si>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</si>
  <si>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</si>
  <si>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</si>
  <si>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</si>
  <si>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</si>
  <si>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</si>
  <si>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</si>
  <si>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</si>
  <si>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</si>
  <si>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</si>
  <si>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</si>
  <si>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</si>
  <si>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</si>
  <si>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</si>
  <si>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</si>
  <si>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</si>
  <si>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</si>
  <si>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</si>
  <si>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</si>
  <si>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</si>
  <si>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</si>
  <si>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</si>
  <si>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</si>
  <si>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</si>
  <si>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</si>
  <si>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</si>
  <si>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</si>
  <si>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</si>
  <si>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</si>
  <si>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</si>
  <si>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</si>
  <si>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</si>
  <si>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</si>
  <si>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</si>
  <si>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</si>
  <si>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</si>
  <si>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</si>
  <si>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</si>
  <si>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</si>
  <si>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</si>
  <si>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</si>
  <si>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</si>
  <si>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</si>
  <si>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</si>
  <si>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</si>
  <si>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</si>
  <si>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</si>
  <si>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</si>
  <si>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</si>
  <si>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</si>
  <si>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</si>
  <si>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</si>
  <si>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</si>
  <si>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</si>
  <si>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</si>
  <si>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</si>
  <si>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</si>
  <si>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</si>
  <si>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</si>
  <si>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</si>
  <si>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</si>
  <si>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</si>
  <si>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</si>
  <si>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</si>
  <si>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</si>
  <si>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</si>
  <si>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</si>
  <si>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</si>
  <si>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</si>
  <si>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</si>
  <si>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</si>
  <si>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</si>
  <si>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</si>
  <si>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</si>
  <si>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</si>
  <si>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</si>
  <si>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</si>
  <si>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</si>
  <si>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</si>
  <si>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</si>
  <si>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</si>
  <si>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</si>
  <si>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</si>
  <si>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</si>
  <si>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</si>
  <si>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</si>
  <si>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</si>
  <si>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</si>
  <si>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</si>
  <si>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</si>
  <si>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</si>
  <si>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</si>
  <si>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</si>
  <si>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</si>
  <si>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</si>
  <si>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</si>
  <si>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</si>
  <si>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</si>
  <si>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</si>
  <si>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</si>
  <si>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</si>
  <si>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</si>
  <si>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</si>
  <si>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</si>
  <si>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</si>
  <si>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</si>
  <si>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</si>
  <si>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</si>
  <si>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</si>
  <si>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</si>
  <si>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</si>
  <si>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</si>
  <si>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</si>
  <si>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</si>
  <si>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</si>
  <si>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</si>
  <si>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</si>
  <si>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</si>
  <si>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</si>
  <si>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</si>
  <si>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</si>
  <si>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</si>
  <si>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</si>
  <si>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</si>
  <si>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</si>
  <si>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</si>
  <si>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</si>
  <si>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</si>
  <si>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</si>
  <si>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</si>
  <si>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</si>
  <si>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</si>
  <si>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</si>
  <si>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</si>
  <si>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</si>
  <si>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</si>
  <si>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</si>
  <si>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</si>
  <si>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</si>
  <si>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</si>
  <si>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</si>
  <si>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</si>
  <si>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</si>
  <si>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</si>
  <si>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</si>
  <si>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</si>
  <si>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</si>
  <si>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</si>
  <si>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</si>
  <si>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</si>
  <si>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</si>
  <si>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</si>
  <si>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</si>
  <si>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</si>
  <si>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</si>
  <si>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</si>
  <si>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</si>
  <si>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</si>
  <si>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</si>
  <si>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</si>
  <si>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</si>
  <si>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</si>
  <si>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</si>
  <si>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</si>
  <si>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</si>
  <si>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</si>
  <si>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</si>
  <si>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</si>
  <si>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</si>
  <si>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</si>
  <si>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</si>
  <si>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</si>
  <si>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</si>
  <si>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</si>
  <si>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</si>
  <si>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</si>
  <si>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</si>
  <si>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</si>
  <si>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</si>
  <si>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</si>
  <si>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</si>
  <si>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</si>
  <si>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</si>
  <si>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</si>
  <si>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</si>
  <si>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</si>
  <si>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</si>
  <si>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</si>
  <si>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</si>
  <si>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</si>
  <si>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</si>
  <si>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</si>
  <si>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</si>
  <si>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</si>
  <si>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</si>
  <si>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</si>
  <si>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</si>
  <si>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</si>
  <si>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</si>
  <si>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</si>
  <si>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</si>
  <si>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</si>
  <si>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</si>
  <si>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</si>
  <si>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</si>
  <si>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</si>
  <si>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</si>
  <si>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</si>
  <si>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</si>
  <si>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</si>
  <si>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</si>
  <si>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</si>
  <si>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</si>
  <si>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</si>
  <si>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</si>
  <si>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</si>
  <si>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</si>
  <si>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</si>
  <si>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</si>
  <si>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</si>
  <si>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</si>
  <si>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</si>
  <si>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</si>
  <si>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</si>
  <si>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</si>
  <si>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</si>
  <si>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</si>
  <si>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</si>
  <si>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</si>
  <si>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</si>
  <si>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</si>
  <si>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</si>
  <si>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</si>
  <si>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</si>
  <si>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</si>
  <si>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</si>
  <si>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</si>
  <si>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</si>
  <si>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</si>
  <si>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</si>
  <si>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</si>
  <si>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</si>
  <si>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</si>
  <si>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</si>
  <si>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</si>
  <si>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</si>
  <si>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</si>
  <si>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</si>
  <si>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</si>
  <si>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</si>
  <si>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</si>
  <si>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</si>
  <si>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</si>
  <si>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</si>
  <si>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</si>
  <si>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</si>
  <si>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</si>
  <si>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</si>
  <si>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</si>
  <si>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</si>
  <si>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</si>
  <si>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</si>
  <si>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</si>
  <si>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</si>
  <si>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</si>
  <si>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</si>
  <si>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</si>
  <si>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</si>
  <si>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</si>
  <si>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</si>
  <si>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</si>
  <si>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</si>
  <si>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</si>
  <si>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</si>
  <si>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</si>
  <si>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</si>
  <si>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</si>
  <si>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</si>
  <si>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</si>
  <si>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</si>
  <si>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</si>
  <si>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</si>
  <si>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</si>
  <si>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</si>
  <si>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</si>
  <si>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</si>
  <si>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</si>
  <si>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</si>
  <si>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</si>
  <si>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</si>
  <si>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</si>
  <si>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</si>
  <si>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</si>
  <si>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</si>
  <si>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</si>
  <si>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</si>
  <si>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</si>
  <si>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</si>
  <si>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</si>
  <si>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</si>
  <si>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</si>
  <si>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</si>
  <si>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</si>
  <si>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</si>
  <si>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</si>
  <si>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</si>
  <si>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</si>
  <si>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</si>
  <si>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</si>
  <si>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</si>
  <si>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</si>
  <si>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</si>
  <si>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</si>
  <si>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</si>
  <si>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</si>
  <si>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</si>
  <si>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</si>
  <si>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</si>
  <si>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</si>
  <si>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</si>
  <si>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</si>
  <si>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</si>
  <si>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</si>
  <si>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</si>
  <si>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</si>
  <si>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</si>
  <si>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</si>
  <si>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</si>
  <si>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</si>
  <si>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</si>
  <si>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</si>
  <si>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</si>
  <si>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</si>
  <si>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</si>
  <si>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</si>
  <si>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</si>
  <si>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</si>
  <si>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</si>
  <si>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</si>
  <si>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</si>
  <si>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</si>
  <si>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</si>
  <si>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</si>
  <si>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</si>
  <si>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</si>
  <si>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</si>
  <si>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</si>
  <si>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</si>
  <si>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</si>
  <si>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</si>
  <si>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</si>
  <si>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</si>
  <si>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</si>
  <si>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</si>
  <si>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</si>
  <si>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</si>
  <si>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</si>
  <si>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</si>
  <si>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</si>
  <si>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</si>
  <si>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</si>
  <si>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</si>
  <si>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</si>
  <si>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</si>
  <si>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</si>
  <si>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</si>
  <si>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</si>
  <si>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</si>
  <si>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</si>
  <si>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</si>
  <si>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</si>
  <si>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</si>
  <si>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</si>
  <si>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</si>
  <si>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</si>
  <si>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</si>
  <si>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</si>
  <si>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</si>
  <si>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</si>
  <si>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</si>
  <si>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</si>
  <si>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</si>
  <si>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</si>
  <si>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</si>
  <si>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</si>
  <si>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</si>
  <si>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</si>
  <si>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</si>
  <si>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</si>
  <si>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</si>
  <si>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</si>
  <si>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</si>
  <si>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</si>
  <si>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</si>
  <si>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</si>
  <si>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</si>
  <si>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</si>
  <si>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</si>
  <si>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</si>
  <si>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</si>
  <si>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</si>
  <si>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</si>
  <si>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</si>
  <si>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</si>
  <si>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</si>
  <si>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</si>
  <si>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</si>
  <si>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</si>
  <si>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</si>
  <si>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</si>
  <si>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</si>
  <si>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</si>
  <si>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</si>
  <si>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</si>
  <si>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</si>
  <si>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</si>
  <si>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</si>
  <si>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</si>
  <si>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</si>
  <si>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</si>
  <si>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</si>
  <si>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</si>
  <si>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</si>
  <si>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</si>
  <si>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</si>
  <si>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</si>
  <si>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</si>
  <si>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</si>
  <si>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</si>
  <si>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</si>
  <si>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</si>
  <si>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</si>
  <si>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</si>
  <si>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</si>
  <si>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</si>
  <si>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</si>
  <si>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</si>
  <si>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</si>
  <si>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</si>
  <si>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</si>
  <si>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</si>
  <si>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</si>
  <si>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</si>
  <si>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</si>
  <si>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</si>
  <si>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</si>
  <si>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</si>
  <si>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</si>
  <si>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</si>
  <si>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</si>
  <si>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</si>
  <si>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</si>
  <si>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</si>
  <si>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</si>
  <si>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</si>
  <si>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</si>
  <si>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</si>
  <si>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</si>
  <si>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</si>
  <si>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</si>
  <si>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</si>
  <si>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</si>
  <si>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</si>
  <si>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</si>
  <si>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</si>
  <si>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</si>
  <si>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</si>
  <si>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</si>
  <si>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</si>
  <si>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</si>
  <si>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</si>
  <si>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</si>
  <si>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</si>
  <si>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</si>
  <si>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</si>
  <si>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</si>
  <si>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</si>
  <si>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</si>
  <si>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</si>
  <si>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</si>
  <si>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</si>
  <si>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</si>
  <si>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</si>
  <si>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</si>
  <si>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</si>
  <si>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</si>
  <si>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</si>
  <si>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</si>
  <si>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</si>
  <si>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</si>
  <si>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</si>
  <si>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</si>
  <si>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</si>
  <si>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</si>
  <si>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</si>
  <si>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</si>
  <si>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</si>
  <si>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</si>
  <si>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</si>
  <si>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</si>
  <si>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</si>
  <si>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</si>
  <si>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</si>
  <si>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</si>
  <si>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</si>
  <si>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</si>
  <si>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</si>
  <si>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</si>
  <si>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</si>
  <si>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</si>
  <si>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</si>
  <si>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</si>
  <si>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</si>
  <si>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</si>
  <si>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</si>
  <si>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</si>
  <si>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</si>
  <si>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</si>
  <si>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</si>
  <si>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</si>
  <si>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</si>
  <si>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</si>
  <si>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</si>
  <si>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</si>
  <si>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</si>
  <si>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</si>
  <si>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</si>
  <si>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</si>
  <si>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</si>
  <si>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</si>
  <si>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</si>
  <si>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</si>
  <si>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</si>
  <si>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</si>
  <si>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</si>
  <si>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</si>
  <si>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</si>
  <si>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</si>
  <si>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</si>
  <si>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</si>
  <si>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</si>
  <si>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</si>
  <si>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</si>
  <si>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</si>
  <si>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</si>
  <si>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</si>
  <si>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</si>
  <si>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</si>
  <si>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</si>
  <si>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</si>
  <si>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</si>
  <si>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</si>
  <si>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</si>
  <si>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</si>
  <si>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</si>
  <si>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</si>
  <si>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</si>
  <si>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</si>
  <si>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</si>
  <si>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</si>
  <si>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</si>
  <si>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</si>
  <si>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</si>
  <si>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</si>
  <si>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</si>
  <si>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</si>
  <si>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</si>
  <si>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</si>
  <si>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</si>
  <si>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</si>
  <si>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</si>
  <si>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</si>
  <si>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</si>
  <si>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</si>
  <si>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</si>
  <si>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</si>
  <si>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</si>
  <si>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</si>
  <si>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</si>
  <si>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</si>
  <si>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</si>
  <si>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</si>
  <si>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</si>
  <si>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</si>
  <si>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</si>
  <si>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</si>
  <si>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</si>
  <si>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</si>
  <si>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</si>
  <si>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</si>
  <si>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</si>
  <si>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</si>
  <si>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</si>
  <si>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</si>
  <si>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</si>
  <si>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</si>
  <si>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</si>
  <si>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</si>
  <si>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</si>
  <si>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</si>
  <si>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</si>
  <si>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</si>
  <si>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</si>
  <si>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</si>
  <si>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</si>
  <si>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</si>
  <si>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</si>
  <si>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</si>
  <si>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</si>
  <si>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</si>
  <si>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</si>
  <si>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</si>
  <si>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</si>
  <si>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</si>
  <si>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</si>
  <si>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</si>
  <si>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</si>
  <si>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</si>
  <si>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</si>
  <si>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</si>
  <si>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</si>
  <si>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</si>
  <si>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</si>
  <si>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</si>
  <si>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</si>
  <si>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</si>
  <si>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</si>
  <si>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</si>
  <si>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</si>
  <si>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</si>
  <si>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</si>
  <si>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</si>
  <si>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</si>
  <si>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</si>
  <si>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</si>
  <si>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</si>
  <si>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</si>
  <si>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</si>
  <si>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</si>
  <si>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</si>
  <si>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</si>
  <si>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</si>
  <si>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</si>
  <si>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</si>
  <si>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</si>
  <si>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</si>
  <si>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</si>
  <si>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</si>
  <si>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</si>
  <si>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</si>
  <si>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</si>
  <si>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</si>
  <si>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</si>
  <si>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</si>
  <si>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</si>
  <si>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</si>
  <si>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</si>
  <si>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</si>
  <si>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</si>
  <si>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</si>
  <si>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</si>
  <si>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</si>
  <si>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</si>
  <si>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</si>
  <si>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</si>
  <si>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</si>
  <si>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</si>
  <si>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</si>
  <si>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</si>
  <si>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</si>
  <si>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</si>
  <si>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</si>
  <si>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</si>
  <si>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</si>
  <si>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</si>
  <si>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</si>
  <si>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</si>
  <si>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</si>
  <si>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</si>
  <si>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</si>
  <si>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</si>
  <si>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</si>
  <si>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</si>
  <si>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</si>
  <si>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</si>
  <si>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</si>
  <si>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</si>
  <si>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</si>
  <si>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</si>
  <si>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</si>
  <si>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</si>
  <si>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</si>
  <si>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</si>
  <si>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</si>
  <si>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</si>
  <si>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</si>
  <si>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</si>
  <si>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</si>
  <si>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</si>
  <si>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</si>
  <si>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</si>
  <si>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</si>
  <si>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</si>
  <si>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</si>
  <si>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</si>
  <si>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</si>
  <si>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</si>
  <si>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</si>
  <si>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</si>
  <si>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</si>
  <si>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</si>
  <si>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</si>
  <si>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</si>
  <si>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</si>
  <si>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</si>
  <si>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</si>
  <si>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</si>
  <si>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</si>
  <si>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</si>
  <si>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</si>
  <si>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</si>
  <si>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</si>
  <si>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</si>
  <si>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</si>
  <si>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</si>
  <si>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</si>
  <si>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</si>
  <si>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</si>
  <si>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</si>
  <si>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</si>
  <si>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</si>
  <si>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</si>
  <si>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</si>
  <si>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</si>
  <si>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</si>
  <si>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</si>
  <si>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</si>
  <si>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</si>
  <si>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</si>
  <si>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</si>
  <si>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</si>
  <si>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</si>
  <si>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</si>
  <si>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</si>
  <si>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</si>
  <si>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</si>
  <si>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</si>
  <si>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</si>
  <si>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</si>
  <si>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</si>
  <si>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</si>
  <si>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</si>
  <si>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</si>
  <si>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</si>
  <si>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</si>
  <si>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</si>
  <si>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</si>
  <si>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</si>
  <si>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</si>
  <si>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</si>
  <si>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</si>
  <si>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</si>
  <si>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</si>
  <si>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</si>
  <si>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</si>
  <si>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</si>
  <si>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</si>
  <si>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</si>
  <si>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</si>
  <si>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</si>
  <si>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</si>
  <si>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</si>
  <si>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</si>
  <si>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</si>
  <si>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</si>
  <si>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</si>
  <si>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</si>
  <si>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</si>
  <si>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</si>
  <si>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</si>
  <si>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</si>
  <si>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</si>
  <si>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</si>
  <si>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</si>
  <si>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</si>
  <si>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</si>
  <si>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</si>
  <si>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</si>
  <si>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</si>
  <si>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</si>
  <si>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</si>
  <si>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</si>
  <si>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</si>
  <si>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</si>
  <si>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</si>
  <si>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</si>
  <si>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</si>
  <si>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</si>
  <si>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</si>
  <si>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</si>
  <si>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</si>
  <si>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</si>
  <si>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</si>
  <si>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</si>
  <si>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</si>
  <si>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</si>
  <si>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</si>
  <si>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</si>
  <si>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</si>
  <si>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</si>
  <si>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</si>
  <si>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</si>
  <si>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</si>
  <si>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</si>
  <si>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</si>
  <si>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</si>
  <si>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</si>
  <si>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</si>
  <si>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</si>
  <si>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</si>
  <si>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</si>
  <si>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</si>
  <si>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</si>
  <si>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</si>
  <si>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</si>
  <si>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</si>
  <si>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</si>
  <si>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</si>
  <si>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</si>
  <si>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</si>
  <si>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</si>
  <si>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</si>
  <si>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</si>
  <si>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</si>
  <si>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</si>
  <si>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</si>
  <si>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</si>
  <si>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</si>
  <si>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</si>
  <si>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</si>
  <si>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</si>
  <si>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</si>
  <si>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</si>
  <si>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</si>
  <si>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</si>
  <si>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</si>
  <si>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</si>
  <si>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</si>
  <si>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</si>
  <si>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</si>
  <si>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</si>
  <si>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</si>
  <si>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</si>
  <si>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</si>
  <si>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</si>
  <si>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</si>
  <si>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</si>
  <si>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</si>
  <si>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</si>
  <si>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</si>
  <si>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</si>
  <si>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</si>
  <si>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</si>
  <si>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</si>
  <si>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</si>
  <si>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</si>
  <si>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</si>
  <si>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</si>
  <si>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</si>
  <si>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</si>
  <si>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</si>
  <si>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</si>
  <si>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</si>
  <si>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</si>
  <si>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</si>
  <si>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</si>
  <si>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</si>
  <si>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</si>
  <si>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</si>
  <si>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</si>
  <si>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</si>
  <si>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</si>
  <si>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</si>
  <si>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</si>
  <si>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</si>
  <si>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</si>
  <si>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</si>
  <si>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</si>
  <si>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</si>
  <si>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</si>
  <si>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</si>
  <si>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</si>
  <si>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</si>
  <si>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</si>
  <si>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</si>
  <si>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</si>
  <si>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</si>
  <si>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</si>
  <si>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</si>
  <si>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</si>
  <si>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</si>
  <si>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</si>
  <si>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</si>
  <si>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</si>
  <si>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</si>
  <si>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</si>
  <si>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</si>
  <si>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</si>
  <si>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</si>
  <si>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</si>
  <si>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</si>
  <si>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</si>
  <si>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</si>
  <si>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</si>
  <si>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</si>
  <si>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</si>
  <si>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</si>
  <si>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</si>
  <si>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</si>
  <si>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</si>
  <si>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</si>
  <si>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</si>
  <si>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</si>
  <si>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</si>
  <si>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</si>
  <si>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</si>
  <si>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</si>
  <si>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</si>
  <si>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</si>
  <si>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</si>
  <si>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</si>
  <si>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</si>
  <si>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</si>
  <si>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</si>
  <si>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</si>
  <si>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</si>
  <si>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</si>
  <si>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</si>
  <si>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</si>
  <si>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</si>
  <si>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</si>
  <si>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</si>
  <si>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</si>
  <si>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</si>
  <si>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</si>
  <si>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</si>
  <si>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</si>
  <si>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</si>
  <si>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</si>
  <si>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</si>
  <si>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</si>
  <si>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</si>
  <si>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</si>
  <si>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</si>
  <si>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</si>
  <si>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</si>
  <si>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</si>
  <si>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</si>
  <si>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</si>
  <si>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</si>
  <si>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</si>
  <si>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</si>
  <si>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</si>
  <si>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</si>
  <si>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</si>
  <si>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</si>
  <si>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</si>
  <si>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</si>
  <si>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</si>
  <si>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</si>
  <si>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</si>
  <si>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</si>
  <si>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</si>
  <si>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</si>
  <si>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</si>
  <si>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</si>
  <si>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</si>
  <si>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</si>
  <si>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</si>
  <si>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</si>
  <si>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</si>
  <si>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</si>
  <si>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</si>
  <si>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</si>
  <si>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</si>
  <si>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</si>
  <si>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</si>
  <si>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</si>
  <si>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</si>
  <si>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</si>
  <si>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</si>
  <si>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</si>
  <si>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</si>
  <si>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</si>
  <si>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</si>
  <si>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</si>
  <si>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</si>
  <si>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</si>
  <si>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</si>
  <si>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</si>
  <si>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</si>
  <si>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</si>
  <si>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</si>
  <si>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</si>
  <si>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</si>
  <si>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</si>
  <si>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</si>
  <si>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</si>
  <si>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</si>
  <si>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</si>
  <si>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</si>
  <si>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</si>
  <si>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</si>
  <si>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</si>
  <si>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</si>
  <si>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</si>
  <si>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</si>
  <si>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</si>
  <si>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</si>
  <si>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</si>
  <si>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</si>
  <si>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</si>
  <si>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</si>
  <si>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</si>
  <si>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</si>
  <si>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</si>
  <si>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</si>
  <si>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</si>
  <si>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</si>
  <si>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</si>
  <si>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</si>
  <si>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</si>
  <si>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</si>
  <si>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</si>
  <si>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</si>
  <si>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</si>
  <si>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</si>
  <si>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</si>
  <si>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</si>
  <si>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</si>
  <si>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</si>
  <si>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</si>
  <si>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</si>
  <si>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</si>
  <si>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</si>
  <si>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</si>
  <si>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</si>
  <si>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</si>
  <si>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</si>
  <si>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</si>
  <si>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</si>
  <si>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</si>
  <si>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</si>
  <si>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</si>
  <si>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</si>
  <si>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</si>
  <si>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</si>
  <si>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</si>
  <si>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</si>
  <si>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</si>
  <si>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</si>
  <si>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</si>
  <si>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</si>
  <si>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</si>
  <si>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</si>
  <si>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</si>
  <si>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</si>
  <si>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</si>
  <si>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</si>
  <si>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</si>
  <si>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</si>
  <si>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</si>
  <si>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</si>
  <si>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</si>
  <si>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</si>
  <si>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</si>
  <si>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</si>
  <si>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</si>
  <si>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</si>
  <si>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</si>
  <si>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</si>
  <si>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</si>
  <si>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</si>
  <si>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</si>
  <si>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</si>
  <si>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</si>
  <si>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</si>
  <si>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</si>
  <si>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</si>
  <si>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</si>
  <si>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</si>
  <si>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</si>
  <si>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</si>
  <si>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</si>
  <si>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</si>
  <si>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</si>
  <si>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</si>
  <si>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</si>
  <si>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</si>
  <si>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</si>
  <si>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</si>
  <si>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</si>
  <si>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</si>
  <si>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</si>
  <si>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</si>
  <si>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</si>
  <si>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</si>
  <si>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</si>
  <si>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</si>
  <si>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</si>
  <si>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</si>
  <si>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</si>
  <si>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</si>
  <si>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</si>
  <si>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</si>
  <si>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</si>
  <si>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</si>
  <si>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</si>
  <si>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</si>
  <si>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</si>
  <si>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</si>
  <si>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</si>
  <si>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</si>
  <si>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</si>
  <si>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</si>
  <si>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</si>
  <si>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</si>
  <si>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</si>
  <si>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</si>
  <si>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</si>
  <si>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</si>
  <si>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</si>
  <si>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</si>
  <si>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</si>
  <si>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</si>
  <si>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</si>
  <si>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</si>
  <si>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</si>
  <si>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</si>
  <si>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</si>
  <si>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</si>
  <si>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</si>
  <si>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</si>
  <si>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</si>
  <si>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</si>
  <si>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</si>
  <si>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</si>
  <si>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</si>
  <si>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</si>
  <si>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</si>
  <si>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</si>
  <si>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</si>
  <si>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</si>
  <si>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</si>
  <si>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</si>
  <si>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</si>
  <si>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</si>
  <si>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</si>
  <si>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</si>
  <si>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</si>
  <si>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</si>
  <si>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</si>
  <si>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</si>
  <si>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</si>
  <si>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</si>
  <si>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</si>
  <si>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</si>
  <si>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</si>
  <si>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</si>
  <si>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</si>
  <si>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</si>
  <si>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</si>
  <si>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</si>
  <si>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</si>
  <si>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</si>
  <si>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</si>
  <si>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</si>
  <si>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</si>
  <si>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</si>
  <si>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</si>
  <si>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</si>
  <si>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</si>
  <si>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</si>
  <si>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</si>
  <si>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</si>
  <si>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</si>
  <si>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</si>
  <si>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</si>
  <si>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</si>
  <si>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</si>
  <si>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</si>
  <si>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</si>
  <si>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</si>
  <si>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</si>
  <si>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</si>
  <si>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</si>
  <si>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</si>
  <si>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</si>
  <si>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</si>
  <si>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</si>
  <si>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</si>
  <si>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</si>
  <si>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</si>
  <si>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</si>
  <si>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</si>
  <si>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</si>
  <si>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</si>
  <si>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</si>
  <si>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</si>
  <si>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</si>
  <si>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</si>
  <si>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</si>
  <si>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</si>
  <si>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</si>
  <si>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</si>
  <si>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</si>
  <si>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</si>
  <si>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</si>
  <si>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</si>
  <si>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</si>
  <si>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</si>
  <si>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</si>
  <si>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</si>
  <si>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</si>
  <si>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</si>
  <si>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</si>
  <si>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</si>
  <si>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</si>
  <si>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</si>
  <si>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</si>
  <si>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</si>
  <si>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</si>
  <si>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</si>
  <si>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</si>
  <si>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</si>
  <si>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</si>
  <si>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</si>
  <si>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</si>
  <si>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</si>
  <si>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</si>
  <si>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</si>
  <si>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</si>
  <si>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</si>
  <si>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</si>
  <si>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</si>
  <si>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</si>
  <si>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</si>
  <si>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</si>
  <si>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</si>
  <si>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</si>
  <si>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</si>
  <si>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</si>
  <si>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</si>
  <si>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</si>
  <si>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</si>
  <si>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</si>
  <si>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</si>
  <si>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</si>
  <si>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</si>
  <si>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</si>
  <si>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</si>
  <si>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</si>
  <si>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</si>
  <si>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</si>
  <si>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</si>
  <si>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</si>
  <si>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</si>
  <si>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</si>
  <si>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</si>
  <si>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</si>
  <si>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</si>
  <si>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</si>
  <si>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</si>
  <si>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</si>
  <si>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</si>
  <si>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</si>
  <si>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</si>
  <si>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</si>
  <si>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</si>
  <si>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</si>
  <si>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</si>
  <si>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</si>
  <si>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</si>
  <si>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</si>
  <si>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</si>
  <si>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</si>
  <si>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</si>
  <si>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</si>
  <si>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</si>
  <si>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</si>
  <si>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</si>
  <si>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</si>
  <si>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</si>
  <si>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</si>
  <si>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</si>
  <si>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</si>
  <si>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</si>
  <si>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</si>
  <si>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</si>
  <si>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</si>
  <si>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</si>
  <si>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</si>
  <si>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</si>
  <si>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</si>
  <si>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</si>
  <si>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</si>
  <si>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</si>
  <si>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</si>
  <si>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</si>
  <si>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</si>
  <si>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</si>
  <si>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</si>
  <si>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</si>
  <si>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</si>
  <si>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</si>
  <si>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</si>
  <si>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</si>
  <si>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</si>
  <si>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</si>
  <si>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</si>
  <si>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</si>
  <si>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</si>
  <si>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</si>
  <si>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</si>
  <si>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</si>
  <si>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</si>
  <si>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</si>
  <si>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</si>
  <si>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</si>
  <si>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</si>
  <si>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</si>
  <si>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</si>
  <si>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</si>
  <si>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</si>
  <si>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</si>
  <si>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</si>
  <si>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</si>
  <si>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</si>
  <si>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</si>
  <si>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</si>
  <si>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</si>
  <si>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</si>
  <si>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</si>
  <si>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</si>
  <si>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</si>
  <si>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</si>
  <si>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</si>
  <si>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</si>
  <si>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</si>
  <si>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</si>
  <si>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</si>
  <si>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</si>
  <si>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</si>
  <si>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</si>
  <si>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</si>
  <si>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</si>
  <si>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</si>
  <si>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</si>
  <si>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</si>
  <si>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</si>
  <si>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</si>
  <si>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</si>
  <si>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</si>
  <si>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</si>
  <si>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</si>
  <si>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</si>
  <si>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</si>
  <si>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</si>
  <si>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</si>
  <si>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</si>
  <si>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</si>
  <si>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</si>
  <si>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</si>
  <si>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</si>
  <si>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</si>
  <si>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</si>
  <si>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</si>
  <si>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</si>
  <si>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</si>
  <si>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</si>
  <si>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</si>
  <si>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</si>
  <si>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</si>
  <si>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</si>
  <si>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</si>
  <si>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</si>
  <si>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</si>
  <si>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</si>
  <si>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</si>
  <si>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</si>
  <si>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</si>
  <si>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</si>
  <si>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</si>
  <si>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</si>
  <si>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</si>
  <si>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</si>
  <si>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</si>
  <si>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</si>
  <si>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</si>
  <si>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</si>
  <si>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</si>
  <si>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</si>
  <si>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</si>
  <si>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</si>
  <si>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</si>
  <si>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</si>
  <si>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</si>
  <si>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</si>
  <si>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</si>
  <si>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</si>
  <si>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</si>
  <si>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</si>
  <si>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</si>
  <si>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</si>
  <si>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</si>
  <si>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</si>
  <si>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</si>
  <si>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</si>
  <si>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</si>
  <si>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</si>
  <si>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</si>
  <si>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</si>
  <si>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</si>
  <si>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</si>
  <si>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</si>
  <si>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</si>
  <si>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</si>
  <si>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</si>
  <si>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</si>
  <si>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</si>
  <si>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</si>
  <si>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</si>
  <si>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</si>
  <si>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</si>
  <si>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</si>
  <si>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</si>
  <si>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</si>
  <si>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</si>
  <si>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</si>
  <si>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</si>
  <si>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</si>
  <si>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</si>
  <si>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</si>
  <si>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</si>
  <si>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</si>
  <si>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</si>
  <si>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</si>
  <si>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</si>
  <si>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</si>
  <si>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</si>
  <si>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</si>
  <si>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</si>
  <si>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</si>
  <si>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</si>
  <si>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</si>
  <si>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</si>
  <si>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</si>
  <si>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</si>
  <si>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</si>
  <si>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</si>
  <si>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</si>
  <si>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</si>
  <si>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</si>
  <si>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</si>
  <si>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</si>
  <si>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</si>
  <si>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</si>
  <si>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</si>
  <si>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</si>
  <si>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</si>
  <si>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</si>
  <si>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</si>
  <si>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</si>
  <si>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</si>
  <si>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</si>
  <si>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</si>
  <si>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</si>
  <si>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</si>
  <si>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</si>
  <si>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</si>
  <si>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</si>
  <si>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</si>
  <si>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</si>
  <si>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</si>
  <si>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</si>
  <si>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</si>
  <si>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</si>
  <si>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</si>
  <si>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</si>
  <si>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</si>
  <si>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</si>
  <si>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</si>
  <si>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</si>
  <si>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</si>
  <si>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</si>
  <si>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</si>
  <si>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</si>
  <si>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</si>
  <si>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</si>
  <si>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</si>
  <si>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</si>
  <si>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</si>
  <si>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</si>
  <si>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</si>
  <si>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</si>
  <si>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</si>
  <si>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</si>
  <si>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</si>
  <si>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</si>
  <si>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</si>
  <si>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</si>
  <si>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</si>
  <si>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</si>
  <si>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</si>
  <si>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</si>
  <si>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</si>
  <si>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</si>
  <si>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</si>
  <si>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</si>
  <si>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</si>
  <si>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</si>
  <si>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</si>
  <si>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</si>
  <si>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</si>
  <si>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</si>
  <si>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</si>
  <si>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</si>
  <si>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</si>
  <si>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</si>
  <si>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</si>
  <si>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</si>
  <si>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</si>
  <si>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</si>
  <si>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</si>
  <si>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</si>
  <si>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</si>
  <si>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</si>
  <si>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</si>
  <si>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</si>
  <si>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</si>
  <si>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</si>
  <si>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</si>
  <si>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</si>
  <si>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</si>
  <si>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</si>
  <si>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</si>
  <si>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</si>
  <si>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</si>
  <si>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</si>
  <si>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</si>
  <si>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</si>
  <si>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</si>
  <si>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</si>
  <si>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</si>
  <si>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</si>
  <si>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</si>
  <si>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</si>
  <si>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</si>
  <si>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</si>
  <si>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</si>
  <si>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</si>
  <si>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</si>
  <si>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</si>
  <si>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</si>
  <si>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</si>
  <si>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</si>
  <si>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</si>
  <si>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</si>
  <si>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</si>
  <si>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</si>
  <si>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</si>
  <si>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</si>
  <si>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</si>
  <si>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</si>
  <si>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</si>
  <si>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</si>
  <si>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</si>
  <si>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</si>
  <si>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</si>
  <si>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</si>
  <si>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</si>
  <si>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</si>
  <si>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</si>
  <si>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</si>
  <si>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</si>
  <si>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</si>
  <si>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</si>
  <si>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</si>
  <si>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</si>
  <si>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</si>
  <si>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</si>
  <si>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</si>
  <si>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</si>
  <si>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</si>
  <si>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</si>
  <si>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</si>
  <si>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</si>
  <si>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</si>
  <si>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</si>
  <si>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</si>
  <si>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</si>
  <si>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</si>
  <si>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</si>
  <si>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</si>
  <si>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</si>
  <si>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</si>
  <si>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</si>
  <si>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</si>
  <si>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</si>
  <si>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</si>
  <si>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</si>
  <si>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</si>
  <si>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</si>
  <si>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</si>
  <si>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</si>
  <si>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</si>
  <si>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</si>
  <si>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</si>
  <si>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</si>
  <si>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</si>
  <si>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</si>
  <si>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</si>
  <si>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</si>
  <si>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</si>
  <si>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</si>
  <si>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</si>
  <si>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</si>
  <si>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</si>
  <si>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</si>
  <si>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</si>
  <si>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</si>
  <si>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</si>
  <si>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</si>
  <si>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</si>
  <si>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</si>
  <si>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</si>
  <si>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</si>
  <si>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</si>
  <si>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</si>
  <si>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</si>
  <si>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</si>
  <si>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</si>
  <si>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</si>
  <si>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</si>
  <si>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</si>
  <si>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</si>
  <si>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</si>
  <si>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</si>
  <si>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</si>
  <si>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</si>
  <si>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</si>
  <si>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</si>
  <si>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</si>
  <si>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</si>
  <si>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</si>
  <si>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</si>
  <si>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</si>
  <si>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</si>
  <si>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</si>
  <si>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</si>
  <si>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</si>
  <si>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</si>
  <si>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</si>
  <si>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</si>
  <si>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</si>
  <si>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</si>
  <si>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</si>
  <si>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</si>
  <si>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</si>
  <si>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</si>
  <si>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</si>
  <si>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</si>
  <si>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</si>
  <si>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</si>
  <si>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</si>
  <si>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</si>
  <si>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</si>
  <si>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</si>
  <si>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</si>
  <si>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</si>
  <si>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</si>
  <si>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</si>
  <si>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</si>
  <si>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</si>
  <si>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</si>
  <si>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</si>
  <si>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</si>
  <si>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</si>
  <si>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</si>
  <si>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</si>
  <si>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</si>
  <si>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</si>
  <si>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</si>
  <si>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</si>
  <si>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</si>
  <si>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</si>
  <si>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</si>
  <si>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</si>
  <si>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</si>
  <si>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</si>
  <si>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</si>
  <si>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</si>
  <si>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</si>
  <si>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</si>
  <si>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</si>
  <si>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</si>
  <si>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</si>
  <si>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</si>
  <si>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</si>
  <si>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</si>
  <si>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</si>
  <si>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</si>
  <si>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</si>
  <si>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</si>
  <si>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</si>
  <si>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</si>
  <si>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</si>
  <si>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</si>
  <si>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</si>
  <si>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</si>
  <si>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</si>
  <si>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</si>
  <si>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</si>
  <si>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</si>
  <si>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</si>
  <si>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</si>
  <si>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</si>
  <si>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</si>
  <si>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</si>
  <si>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</si>
  <si>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</si>
  <si>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</si>
  <si>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</si>
  <si>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</si>
  <si>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</si>
  <si>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</si>
  <si>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</si>
  <si>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</si>
  <si>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</si>
  <si>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</si>
  <si>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</si>
  <si>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</si>
  <si>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</si>
  <si>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</si>
  <si>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</si>
  <si>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</si>
  <si>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</si>
  <si>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</si>
  <si>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</si>
  <si>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</si>
  <si>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</si>
  <si>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</si>
  <si>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</si>
  <si>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</si>
  <si>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</si>
  <si>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</si>
  <si>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</si>
  <si>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</si>
  <si>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</si>
  <si>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</si>
  <si>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</si>
  <si>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</si>
  <si>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</si>
  <si>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</si>
  <si>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</si>
  <si>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</si>
  <si>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</si>
  <si>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</si>
  <si>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</si>
  <si>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</si>
  <si>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</si>
  <si>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</si>
  <si>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</si>
  <si>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</si>
  <si>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</si>
  <si>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</si>
  <si>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</si>
  <si>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</si>
  <si>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</si>
  <si>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</si>
  <si>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</si>
  <si>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</si>
  <si>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</si>
  <si>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</si>
  <si>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</si>
  <si>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</si>
  <si>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</si>
  <si>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</si>
  <si>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</si>
  <si>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</si>
  <si>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</si>
  <si>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</si>
  <si>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</si>
  <si>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</si>
  <si>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</si>
  <si>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</si>
  <si>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</si>
  <si>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</si>
  <si>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</si>
  <si>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</si>
  <si>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</si>
  <si>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</si>
  <si>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</si>
  <si>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</si>
  <si>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</si>
  <si>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</si>
  <si>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</si>
  <si>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</si>
  <si>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</si>
  <si>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</si>
  <si>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</si>
  <si>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</si>
  <si>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</si>
  <si>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</si>
  <si>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</si>
  <si>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</si>
  <si>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</si>
  <si>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</si>
  <si>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</si>
  <si>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</si>
  <si>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</si>
  <si>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</si>
  <si>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</si>
  <si>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</si>
  <si>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</si>
  <si>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</si>
  <si>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</si>
  <si>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</si>
  <si>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</si>
  <si>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</si>
  <si>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</si>
  <si>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</si>
  <si>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</si>
  <si>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</si>
  <si>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</si>
  <si>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</si>
  <si>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</si>
  <si>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</si>
  <si>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</si>
  <si>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</si>
  <si>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</si>
  <si>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</si>
  <si>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</si>
  <si>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</si>
  <si>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</si>
  <si>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</si>
  <si>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</si>
  <si>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</si>
  <si>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</si>
  <si>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</si>
  <si>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</si>
  <si>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</si>
  <si>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</si>
  <si>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</si>
  <si>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</si>
  <si>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</si>
  <si>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</si>
  <si>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</si>
  <si>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</si>
  <si>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</si>
  <si>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</si>
  <si>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</si>
  <si>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</si>
  <si>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</si>
  <si>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</si>
  <si>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</si>
  <si>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</si>
  <si>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</si>
  <si>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</si>
  <si>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</si>
  <si>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</si>
  <si>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</si>
  <si>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</si>
  <si>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</si>
  <si>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</si>
  <si>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</si>
  <si>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</si>
  <si>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</si>
  <si>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</si>
  <si>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</si>
  <si>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</si>
  <si>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</si>
  <si>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</si>
  <si>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</si>
  <si>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</si>
  <si>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</si>
  <si>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</si>
  <si>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</si>
  <si>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</si>
  <si>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</si>
  <si>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</si>
  <si>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</si>
  <si>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</si>
  <si>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</si>
  <si>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</si>
  <si>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</si>
  <si>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</si>
  <si>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</si>
  <si>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</si>
  <si>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</si>
  <si>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</si>
  <si>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</si>
  <si>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</si>
  <si>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</si>
  <si>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</si>
  <si>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</si>
  <si>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</si>
  <si>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</si>
  <si>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</si>
  <si>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</si>
  <si>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</si>
  <si>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</si>
  <si>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</si>
  <si>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</si>
  <si>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</si>
  <si>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</si>
  <si>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</si>
  <si>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</si>
  <si>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</si>
  <si>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</si>
  <si>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</si>
  <si>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</si>
  <si>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</si>
  <si>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</si>
  <si>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</si>
  <si>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</si>
  <si>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</si>
  <si>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</si>
  <si>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</si>
  <si>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</si>
  <si>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</si>
  <si>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</si>
  <si>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</si>
  <si>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</si>
  <si>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</si>
  <si>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</si>
  <si>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</si>
  <si>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</si>
  <si>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</si>
  <si>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</si>
  <si>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</si>
  <si>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</si>
  <si>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</si>
  <si>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</si>
  <si>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</si>
  <si>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</si>
  <si>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</si>
  <si>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</si>
  <si>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</si>
  <si>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</si>
  <si>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</si>
  <si>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</si>
  <si>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</si>
  <si>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</si>
  <si>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</si>
  <si>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</si>
  <si>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</si>
  <si>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</si>
  <si>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</si>
  <si>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</si>
  <si>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</si>
  <si>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</si>
  <si>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</si>
  <si>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</si>
  <si>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</si>
  <si>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</si>
  <si>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</si>
  <si>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</si>
  <si>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</si>
  <si>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</si>
  <si>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</si>
  <si>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</si>
  <si>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</si>
  <si>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</si>
  <si>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</si>
  <si>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</si>
  <si>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</si>
  <si>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</si>
  <si>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</si>
  <si>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</si>
  <si>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</si>
  <si>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</si>
  <si>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</si>
  <si>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</si>
  <si>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</si>
  <si>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</si>
  <si>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</si>
  <si>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</si>
  <si>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</si>
  <si>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</si>
  <si>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</si>
  <si>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</si>
  <si>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</si>
  <si>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</si>
  <si>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</si>
  <si>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</si>
  <si>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</si>
  <si>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</si>
  <si>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</si>
  <si>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</si>
  <si>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</si>
  <si>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</si>
  <si>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</si>
  <si>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</si>
  <si>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</si>
  <si>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</si>
  <si>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</si>
  <si>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</si>
  <si>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</si>
  <si>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</si>
  <si>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</si>
  <si>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</si>
  <si>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</si>
  <si>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</si>
  <si>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</si>
  <si>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</si>
  <si>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</si>
  <si>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</si>
  <si>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</si>
  <si>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</si>
  <si>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</si>
  <si>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</si>
  <si>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</si>
  <si>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</si>
  <si>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</si>
  <si>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</si>
  <si>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</si>
  <si>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</si>
  <si>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</si>
  <si>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</si>
  <si>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</si>
  <si>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</si>
  <si>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</si>
  <si>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</si>
  <si>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</si>
  <si>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</si>
  <si>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</si>
  <si>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</si>
  <si>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</si>
  <si>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</si>
  <si>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</si>
  <si>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</si>
  <si>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</si>
  <si>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</si>
  <si>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</si>
  <si>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</si>
  <si>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</si>
  <si>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</si>
  <si>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</si>
  <si>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</si>
  <si>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</si>
  <si>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</si>
  <si>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</si>
  <si>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</si>
  <si>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</si>
  <si>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</si>
  <si>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</si>
  <si>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</si>
  <si>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</si>
  <si>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</si>
  <si>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</si>
  <si>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</si>
  <si>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</si>
  <si>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</si>
  <si>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</si>
  <si>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</si>
  <si>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</si>
  <si>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</si>
  <si>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</si>
  <si>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</si>
  <si>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</si>
  <si>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</si>
  <si>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</si>
  <si>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</si>
  <si>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</si>
  <si>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</si>
  <si>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</si>
  <si>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</si>
  <si>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</si>
  <si>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</si>
  <si>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</si>
  <si>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</si>
  <si>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</si>
  <si>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</si>
  <si>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</si>
  <si>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</si>
  <si>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</si>
  <si>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</si>
  <si>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</si>
  <si>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</si>
  <si>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</si>
  <si>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</si>
  <si>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</si>
  <si>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</si>
  <si>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</si>
  <si>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</si>
  <si>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</si>
  <si>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</si>
  <si>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</si>
  <si>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</si>
  <si>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</si>
  <si>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</si>
  <si>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</si>
  <si>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</si>
  <si>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</si>
  <si>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</si>
  <si>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</si>
  <si>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</si>
  <si>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</si>
  <si>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</si>
  <si>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</si>
  <si>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</si>
  <si>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</si>
  <si>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</si>
  <si>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</si>
  <si>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</si>
  <si>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</si>
  <si>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</si>
  <si>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</si>
  <si>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</si>
  <si>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</si>
  <si>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</si>
  <si>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</si>
  <si>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</si>
  <si>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</si>
  <si>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</si>
  <si>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</si>
  <si>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</si>
  <si>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</si>
  <si>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</si>
  <si>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</si>
  <si>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</si>
  <si>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</si>
  <si>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</si>
  <si>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</si>
  <si>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</si>
  <si>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</si>
  <si>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</si>
  <si>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</si>
  <si>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</si>
  <si>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</si>
  <si>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</si>
  <si>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</si>
  <si>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</si>
  <si>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</si>
  <si>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</si>
  <si>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</si>
  <si>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</si>
  <si>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</si>
  <si>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</si>
  <si>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</si>
  <si>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</si>
  <si>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</si>
  <si>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</si>
  <si>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</si>
  <si>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</si>
  <si>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</si>
  <si>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</si>
  <si>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</si>
  <si>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</si>
  <si>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</si>
  <si>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</si>
  <si>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</si>
  <si>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</si>
  <si>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</si>
  <si>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</si>
  <si>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</si>
  <si>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</si>
  <si>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</si>
  <si>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</si>
  <si>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</si>
  <si>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</si>
  <si>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</si>
  <si>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</si>
  <si>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</si>
  <si>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</si>
  <si>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</si>
  <si>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</si>
  <si>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</si>
  <si>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</si>
  <si>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</si>
  <si>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</si>
  <si>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</si>
  <si>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</si>
  <si>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</si>
  <si>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</si>
  <si>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</si>
  <si>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</si>
  <si>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</si>
  <si>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</si>
  <si>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</si>
  <si>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</si>
  <si>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</si>
  <si>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</si>
  <si>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</si>
  <si>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</si>
  <si>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</si>
  <si>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</si>
  <si>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</si>
  <si>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</si>
  <si>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</si>
  <si>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</si>
  <si>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</si>
  <si>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</si>
  <si>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</si>
  <si>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</si>
  <si>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</si>
  <si>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</si>
  <si>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</si>
  <si>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</si>
  <si>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</si>
  <si>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</si>
  <si>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</si>
  <si>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</si>
  <si>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</si>
  <si>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</si>
  <si>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</si>
  <si>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</si>
  <si>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</si>
  <si>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</si>
  <si>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</si>
  <si>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</si>
  <si>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</si>
  <si>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</si>
  <si>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</si>
  <si>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</si>
  <si>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</si>
  <si>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</si>
  <si>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</si>
  <si>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</si>
  <si>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</si>
  <si>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</si>
  <si>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</si>
  <si>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</si>
  <si>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</si>
  <si>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</si>
  <si>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</si>
  <si>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</si>
  <si>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</si>
  <si>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</si>
  <si>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</si>
  <si>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</si>
  <si>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</si>
  <si>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</si>
  <si>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</si>
  <si>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</si>
  <si>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</si>
  <si>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</si>
  <si>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</si>
  <si>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</si>
  <si>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</si>
  <si>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</si>
  <si>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</si>
  <si>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</si>
  <si>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</si>
  <si>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</si>
  <si>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</si>
  <si>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</si>
  <si>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</si>
  <si>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</si>
  <si>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</si>
  <si>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</si>
  <si>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</si>
  <si>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</si>
  <si>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</si>
  <si>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</si>
  <si>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</si>
  <si>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</si>
  <si>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</si>
  <si>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</si>
  <si>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</si>
  <si>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</si>
  <si>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</si>
  <si>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</si>
  <si>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</si>
  <si>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</si>
  <si>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</si>
  <si>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</si>
  <si>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</si>
  <si>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</si>
  <si>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</si>
  <si>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</si>
  <si>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</si>
  <si>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</si>
  <si>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</si>
  <si>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</si>
  <si>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</si>
  <si>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</si>
  <si>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</si>
  <si>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</si>
  <si>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</si>
  <si>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</si>
  <si>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</si>
  <si>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</si>
  <si>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</si>
  <si>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</si>
  <si>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</si>
  <si>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</si>
  <si>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</si>
  <si>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</si>
  <si>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</si>
  <si>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</si>
  <si>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</si>
  <si>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</si>
  <si>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</si>
  <si>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</si>
  <si>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</si>
  <si>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</si>
  <si>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</si>
  <si>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</si>
  <si>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</si>
  <si>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</si>
  <si>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</si>
  <si>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</si>
  <si>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</si>
  <si>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</si>
  <si>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</si>
  <si>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</si>
  <si>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</si>
  <si>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</si>
  <si>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</si>
  <si>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</si>
  <si>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</si>
  <si>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</si>
  <si>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</si>
  <si>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</si>
  <si>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</si>
  <si>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</si>
  <si>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</si>
  <si>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</si>
  <si>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</si>
  <si>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</si>
  <si>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</si>
  <si>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</si>
  <si>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</si>
  <si>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</si>
  <si>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</si>
  <si>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</si>
  <si>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</si>
  <si>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</si>
  <si>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</si>
  <si>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</si>
  <si>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</si>
  <si>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</si>
  <si>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</si>
  <si>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</si>
  <si>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</si>
  <si>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</si>
  <si>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</si>
  <si>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</si>
  <si>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</si>
  <si>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</si>
  <si>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</si>
  <si>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</si>
  <si>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</si>
  <si>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</si>
  <si>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</si>
  <si>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</si>
  <si>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</si>
  <si>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</si>
  <si>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</si>
  <si>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</si>
  <si>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</si>
  <si>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</si>
  <si>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</si>
  <si>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</si>
  <si>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</si>
  <si>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</si>
  <si>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</si>
  <si>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</si>
  <si>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</si>
  <si>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</si>
  <si>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</si>
  <si>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</si>
  <si>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</si>
  <si>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</si>
  <si>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</si>
  <si>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</si>
  <si>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</si>
  <si>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</si>
  <si>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</si>
  <si>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</si>
  <si>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</si>
  <si>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</si>
  <si>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</si>
  <si>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</si>
  <si>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</si>
  <si>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</si>
  <si>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</si>
  <si>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</si>
  <si>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</si>
  <si>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</si>
  <si>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</si>
  <si>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</si>
  <si>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</si>
  <si>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</si>
  <si>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</si>
  <si>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</si>
  <si>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</si>
  <si>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</si>
  <si>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</si>
  <si>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</si>
  <si>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</si>
  <si>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</si>
  <si>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</si>
  <si>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</si>
  <si>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</si>
  <si>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</si>
  <si>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</si>
  <si>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</si>
  <si>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</si>
  <si>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</si>
  <si>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</si>
  <si>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</si>
  <si>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</si>
  <si>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</si>
  <si>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</si>
  <si>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</si>
  <si>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</si>
  <si>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</si>
  <si>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</si>
  <si>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</si>
  <si>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</si>
  <si>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</si>
  <si>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</si>
  <si>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</si>
  <si>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</si>
  <si>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</si>
  <si>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</si>
  <si>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</si>
  <si>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</si>
  <si>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</si>
  <si>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</si>
  <si>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</si>
  <si>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</si>
  <si>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</si>
  <si>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</si>
  <si>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</si>
  <si>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</si>
  <si>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</si>
  <si>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</si>
  <si>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</si>
  <si>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</si>
  <si>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</si>
  <si>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</si>
  <si>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</si>
  <si>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</si>
  <si>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</si>
  <si>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</si>
  <si>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</si>
  <si>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</si>
  <si>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</si>
  <si>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</si>
  <si>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</si>
  <si>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</si>
  <si>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</si>
  <si>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</si>
  <si>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</si>
  <si>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</si>
  <si>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</si>
  <si>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</si>
  <si>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</si>
  <si>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</si>
  <si>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</si>
  <si>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</si>
  <si>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</si>
  <si>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</si>
  <si>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</si>
  <si>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</si>
  <si>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</si>
  <si>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</si>
  <si>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</si>
  <si>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</si>
  <si>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</si>
  <si>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</si>
  <si>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</si>
  <si>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</si>
  <si>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</si>
  <si>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</si>
  <si>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</si>
  <si>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</si>
  <si>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</si>
  <si>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</si>
  <si>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</si>
  <si>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</si>
  <si>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</si>
  <si>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</si>
  <si>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</si>
  <si>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</si>
  <si>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</si>
  <si>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</si>
  <si>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</si>
  <si>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</si>
  <si>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</si>
  <si>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</si>
  <si>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</si>
  <si>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</si>
  <si>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</si>
  <si>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</si>
  <si>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</si>
  <si>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</si>
  <si>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</si>
  <si>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</si>
  <si>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</si>
  <si>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</si>
  <si>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</si>
  <si>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</si>
  <si>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</si>
  <si>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</si>
  <si>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</si>
  <si>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</si>
  <si>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</si>
  <si>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</si>
  <si>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</si>
  <si>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</si>
  <si>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</si>
  <si>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</si>
  <si>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</si>
  <si>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</si>
  <si>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</si>
  <si>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</si>
  <si>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</si>
  <si>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</si>
  <si>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</si>
  <si>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</si>
  <si>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</si>
  <si>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</si>
  <si>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</si>
  <si>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</si>
  <si>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</si>
  <si>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</si>
  <si>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</si>
  <si>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</si>
  <si>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</si>
  <si>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</si>
  <si>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</si>
  <si>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</si>
  <si>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</si>
  <si>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</si>
  <si>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</si>
  <si>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</si>
  <si>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</si>
  <si>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</si>
  <si>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</si>
  <si>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</si>
  <si>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</si>
  <si>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</si>
  <si>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</si>
  <si>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</si>
  <si>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</si>
  <si>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</si>
  <si>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</si>
  <si>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</si>
  <si>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</si>
  <si>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</si>
  <si>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</si>
  <si>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</si>
  <si>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</si>
  <si>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</si>
  <si>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</si>
  <si>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</si>
  <si>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</si>
  <si>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</si>
  <si>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</si>
  <si>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</si>
  <si>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</si>
  <si>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</si>
  <si>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</si>
  <si>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</si>
  <si>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</si>
  <si>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</si>
  <si>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</si>
  <si>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</si>
  <si>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</si>
  <si>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</si>
  <si>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</si>
  <si>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</si>
  <si>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</si>
  <si>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</si>
  <si>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</si>
  <si>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</si>
  <si>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</si>
  <si>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</si>
  <si>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</si>
  <si>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</si>
  <si>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</si>
  <si>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</si>
  <si>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</si>
  <si>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</si>
  <si>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</si>
  <si>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</si>
  <si>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</si>
  <si>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</si>
  <si>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</si>
  <si>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</si>
  <si>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</si>
  <si>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</si>
  <si>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</si>
  <si>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</si>
  <si>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</si>
  <si>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</si>
  <si>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</si>
  <si>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</si>
  <si>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</si>
  <si>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</si>
  <si>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</si>
  <si>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</si>
  <si>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</si>
  <si>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</si>
  <si>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</si>
  <si>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</si>
  <si>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</si>
  <si>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</si>
  <si>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</si>
  <si>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</si>
  <si>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</si>
  <si>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</si>
  <si>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</si>
  <si>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</si>
  <si>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</si>
  <si>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</si>
  <si>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</si>
  <si>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</si>
  <si>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</si>
  <si>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</si>
  <si>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</si>
  <si>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</si>
  <si>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</si>
  <si>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</si>
  <si>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</si>
  <si>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</si>
  <si>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</si>
  <si>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</si>
  <si>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</si>
  <si>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</si>
  <si>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</si>
  <si>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</si>
  <si>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</si>
  <si>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</si>
  <si>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</si>
  <si>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</si>
  <si>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</si>
  <si>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</si>
  <si>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</si>
  <si>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</si>
  <si>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</si>
  <si>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</si>
  <si>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</si>
  <si>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</si>
  <si>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</si>
  <si>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</si>
  <si>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</si>
  <si>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</si>
  <si>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</si>
  <si>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</si>
  <si>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</si>
  <si>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</si>
  <si>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</si>
  <si>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</si>
  <si>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</si>
  <si>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</si>
  <si>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</si>
  <si>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</si>
  <si>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</si>
  <si>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</si>
  <si>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</si>
  <si>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</si>
  <si>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</si>
  <si>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</si>
  <si>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</si>
  <si>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</si>
  <si>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</si>
  <si>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</si>
  <si>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</si>
  <si>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</si>
  <si>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</si>
  <si>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</si>
  <si>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</si>
  <si>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</si>
  <si>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</si>
  <si>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</si>
  <si>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</si>
  <si>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</si>
  <si>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</si>
  <si>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</si>
  <si>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</si>
  <si>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</si>
  <si>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</si>
  <si>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</si>
  <si>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</si>
  <si>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</si>
  <si>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</si>
  <si>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</si>
  <si>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</si>
  <si>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</si>
  <si>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</si>
  <si>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</si>
  <si>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</si>
  <si>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</si>
  <si>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</si>
  <si>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</si>
  <si>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</si>
  <si>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</si>
  <si>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</si>
  <si>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</si>
  <si>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</si>
  <si>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</si>
  <si>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</si>
  <si>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</si>
  <si>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</si>
  <si>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</si>
  <si>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</si>
  <si>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</si>
  <si>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</si>
  <si>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</si>
  <si>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</si>
  <si>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</si>
  <si>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</si>
  <si>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</si>
  <si>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</si>
  <si>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</si>
  <si>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</si>
  <si>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</si>
  <si>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</si>
  <si>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</si>
  <si>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</si>
  <si>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</si>
  <si>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</si>
  <si>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</si>
  <si>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</si>
  <si>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</si>
  <si>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</si>
  <si>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</si>
  <si>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</si>
  <si>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</si>
  <si>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</si>
  <si>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</si>
  <si>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</si>
  <si>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</si>
  <si>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</si>
  <si>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</si>
  <si>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</si>
  <si>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</si>
  <si>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</si>
  <si>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</si>
  <si>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</si>
  <si>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</si>
  <si>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</si>
  <si>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</si>
  <si>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</si>
  <si>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</si>
  <si>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</si>
  <si>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</si>
  <si>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</si>
  <si>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</si>
  <si>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</si>
  <si>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</si>
  <si>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</si>
  <si>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</si>
  <si>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</si>
  <si>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</si>
  <si>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</si>
  <si>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</si>
  <si>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</si>
  <si>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</si>
  <si>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</si>
  <si>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</si>
  <si>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</si>
  <si>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</si>
  <si>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</si>
  <si>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</si>
  <si>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</si>
  <si>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</si>
  <si>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</si>
  <si>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</si>
  <si>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</si>
  <si>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</si>
  <si>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</si>
  <si>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</si>
  <si>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</si>
  <si>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</si>
  <si>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</si>
  <si>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</si>
  <si>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</si>
  <si>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</si>
  <si>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</si>
  <si>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</si>
  <si>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</si>
  <si>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</si>
  <si>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</si>
  <si>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</si>
  <si>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</si>
  <si>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</si>
  <si>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</si>
  <si>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</si>
  <si>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</si>
  <si>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</si>
  <si>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</si>
  <si>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</si>
  <si>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</si>
  <si>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</si>
  <si>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</si>
  <si>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</si>
  <si>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</si>
  <si>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</si>
  <si>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</si>
  <si>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</si>
  <si>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</si>
  <si>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</si>
  <si>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</si>
  <si>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</si>
  <si>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</si>
  <si>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</si>
  <si>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</si>
  <si>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</si>
  <si>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</si>
  <si>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</si>
  <si>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</si>
  <si>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</si>
  <si>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</si>
  <si>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</si>
  <si>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</si>
  <si>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</si>
  <si>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</si>
  <si>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</si>
  <si>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</si>
  <si>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</si>
  <si>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</si>
  <si>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</si>
  <si>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</si>
  <si>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</si>
  <si>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</si>
  <si>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</si>
  <si>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</si>
  <si>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</si>
  <si>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</si>
  <si>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</si>
  <si>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</si>
  <si>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</si>
  <si>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</si>
  <si>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</si>
  <si>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</si>
  <si>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</si>
  <si>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</si>
  <si>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</si>
  <si>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</si>
  <si>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</si>
  <si>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</si>
  <si>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</si>
  <si>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</si>
  <si>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</si>
  <si>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</si>
  <si>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</si>
  <si>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</si>
  <si>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</si>
  <si>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</si>
  <si>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</si>
  <si>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</si>
  <si>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</si>
  <si>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</si>
  <si>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</si>
  <si>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</si>
  <si>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</si>
  <si>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</si>
  <si>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</si>
  <si>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</si>
  <si>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</si>
  <si>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</si>
  <si>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</si>
  <si>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</si>
  <si>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</si>
  <si>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</si>
  <si>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</si>
  <si>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</si>
  <si>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</si>
  <si>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</si>
  <si>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</si>
  <si>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</si>
  <si>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</si>
  <si>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</si>
  <si>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</si>
  <si>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</si>
  <si>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</si>
  <si>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</si>
  <si>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</si>
  <si>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</si>
  <si>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</si>
  <si>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</si>
  <si>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</si>
  <si>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</si>
  <si>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</si>
  <si>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</si>
  <si>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</si>
  <si>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</si>
  <si>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</si>
  <si>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</si>
  <si>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</si>
  <si>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</si>
  <si>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</si>
  <si>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</si>
  <si>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</si>
  <si>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</si>
  <si>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</si>
  <si>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</si>
  <si>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</si>
  <si>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</si>
  <si>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</si>
  <si>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</si>
  <si>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</si>
  <si>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</si>
  <si>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</si>
  <si>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</si>
  <si>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</si>
  <si>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</si>
  <si>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</si>
  <si>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</si>
  <si>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</si>
  <si>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</si>
  <si>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</si>
  <si>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</si>
  <si>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</si>
  <si>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</si>
  <si>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</si>
  <si>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</si>
  <si>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</si>
  <si>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</si>
  <si>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</si>
  <si>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</si>
  <si>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</si>
  <si>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</si>
  <si>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</si>
  <si>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</si>
  <si>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</si>
  <si>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</si>
  <si>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</si>
  <si>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</si>
  <si>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</si>
  <si>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</si>
  <si>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</si>
  <si>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</si>
  <si>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</si>
  <si>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</si>
  <si>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</si>
  <si>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</si>
  <si>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</si>
  <si>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</si>
  <si>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</si>
  <si>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</si>
  <si>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</si>
  <si>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</si>
  <si>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</si>
  <si>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</si>
  <si>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</si>
  <si>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</si>
  <si>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</si>
  <si>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</si>
  <si>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</si>
  <si>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</si>
  <si>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</si>
  <si>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</si>
  <si>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</si>
  <si>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</si>
  <si>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</si>
  <si>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</si>
  <si>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</si>
  <si>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</si>
  <si>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</si>
  <si>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</si>
  <si>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</si>
  <si>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</si>
  <si>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</si>
  <si>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</si>
  <si>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</si>
  <si>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</si>
  <si>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</si>
  <si>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</si>
  <si>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</si>
  <si>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</si>
  <si>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</si>
  <si>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</si>
  <si>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</si>
  <si>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</si>
  <si>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</si>
  <si>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</si>
  <si>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</si>
  <si>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</si>
  <si>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</si>
  <si>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</si>
  <si>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</si>
  <si>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</si>
  <si>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</si>
  <si>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</si>
  <si>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</si>
  <si>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</si>
  <si>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</si>
  <si>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</si>
  <si>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</si>
  <si>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</si>
  <si>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</si>
  <si>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</si>
  <si>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</si>
  <si>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</si>
  <si>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</si>
  <si>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</si>
  <si>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</si>
  <si>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</si>
  <si>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</si>
  <si>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</si>
  <si>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</si>
  <si>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</si>
  <si>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</si>
  <si>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</si>
  <si>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</si>
  <si>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</si>
  <si>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</si>
  <si>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</si>
  <si>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</si>
  <si>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</si>
  <si>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</si>
  <si>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</si>
  <si>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</si>
  <si>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</si>
  <si>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</si>
  <si>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</si>
  <si>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</si>
  <si>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</si>
  <si>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</si>
  <si>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</si>
  <si>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</si>
  <si>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</si>
  <si>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</si>
  <si>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</si>
  <si>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</si>
  <si>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</si>
  <si>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</si>
  <si>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</si>
  <si>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</si>
  <si>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</si>
  <si>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</si>
  <si>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</si>
  <si>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</si>
  <si>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</si>
  <si>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</si>
  <si>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</si>
  <si>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</si>
  <si>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</si>
  <si>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</si>
  <si>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</si>
  <si>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</si>
  <si>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</si>
  <si>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</si>
  <si>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</si>
  <si>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</si>
  <si>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</si>
  <si>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</si>
  <si>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</si>
  <si>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</si>
  <si>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</si>
  <si>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</si>
  <si>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</si>
  <si>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</si>
  <si>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</si>
  <si>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</si>
  <si>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</si>
  <si>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</si>
  <si>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</si>
  <si>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</si>
  <si>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</si>
  <si>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</si>
  <si>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</si>
  <si>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</si>
  <si>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</si>
  <si>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</si>
  <si>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</si>
  <si>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</si>
  <si>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</si>
  <si>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</si>
  <si>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</si>
  <si>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</si>
  <si>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</si>
  <si>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</si>
  <si>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</si>
  <si>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</si>
  <si>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</si>
  <si>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</si>
  <si>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</si>
  <si>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</si>
  <si>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</si>
  <si>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</si>
  <si>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</si>
  <si>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</si>
  <si>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</si>
  <si>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</si>
  <si>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</si>
  <si>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</si>
  <si>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</si>
  <si>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</si>
  <si>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</si>
  <si>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</si>
  <si>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</si>
  <si>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</si>
  <si>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</si>
  <si>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</si>
  <si>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</si>
  <si>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</si>
  <si>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</si>
  <si>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</si>
  <si>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</si>
  <si>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</si>
  <si>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</si>
  <si>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</si>
  <si>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</si>
  <si>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</si>
  <si>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</si>
  <si>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</si>
  <si>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</si>
  <si>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</si>
  <si>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</si>
  <si>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</si>
  <si>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</si>
  <si>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</si>
  <si>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</si>
  <si>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</si>
  <si>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</si>
  <si>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</si>
  <si>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</si>
  <si>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</si>
  <si>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</si>
  <si>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</si>
  <si>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</si>
  <si>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</si>
  <si>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</si>
  <si>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</si>
  <si>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</si>
  <si>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</si>
  <si>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</si>
  <si>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</si>
  <si>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</si>
  <si>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</si>
  <si>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</si>
  <si>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</si>
  <si>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</si>
  <si>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</si>
  <si>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</si>
  <si>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</si>
  <si>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</si>
  <si>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</si>
  <si>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</si>
  <si>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</si>
  <si>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</si>
  <si>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</si>
  <si>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</si>
  <si>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</si>
  <si>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</si>
  <si>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</si>
  <si>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</si>
  <si>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</si>
  <si>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</si>
  <si>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</si>
  <si>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</si>
  <si>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</si>
  <si>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</si>
  <si>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</si>
  <si>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</si>
  <si>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</si>
  <si>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</si>
  <si>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</si>
  <si>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</si>
  <si>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</si>
  <si>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</si>
  <si>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</si>
  <si>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</si>
  <si>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</si>
  <si>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</si>
  <si>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</si>
  <si>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</si>
  <si>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</si>
  <si>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</si>
  <si>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</si>
  <si>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</si>
  <si>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</si>
  <si>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</si>
  <si>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</si>
  <si>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</si>
  <si>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</si>
  <si>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</si>
  <si>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</si>
  <si>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</si>
  <si>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</si>
  <si>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</si>
  <si>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</si>
  <si>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</si>
  <si>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</si>
  <si>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</si>
  <si>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</si>
  <si>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</si>
  <si>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</si>
  <si>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</si>
  <si>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</si>
  <si>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</si>
  <si>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</si>
  <si>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</si>
  <si>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</si>
  <si>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</si>
  <si>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</si>
  <si>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</si>
  <si>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</si>
  <si>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</si>
  <si>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</si>
  <si>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</si>
  <si>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</si>
  <si>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</si>
  <si>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</si>
  <si>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</si>
  <si>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</si>
  <si>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</si>
  <si>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</si>
  <si>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</si>
  <si>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</si>
  <si>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</si>
  <si>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</si>
  <si>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</si>
  <si>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</si>
  <si>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</si>
  <si>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</si>
  <si>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</si>
  <si>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</si>
  <si>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</si>
  <si>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</si>
  <si>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</si>
  <si>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</si>
  <si>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</si>
  <si>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</si>
  <si>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</si>
  <si>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</si>
  <si>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</si>
  <si>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</si>
  <si>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</si>
  <si>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</si>
  <si>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</si>
  <si>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</si>
  <si>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</si>
  <si>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</si>
  <si>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</si>
  <si>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</si>
  <si>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</si>
  <si>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</si>
  <si>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</si>
  <si>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</si>
  <si>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</si>
  <si>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</si>
  <si>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</si>
  <si>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</si>
  <si>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</si>
  <si>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</si>
  <si>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</si>
  <si>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</si>
  <si>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</si>
  <si>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</si>
  <si>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</si>
  <si>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</si>
  <si>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</si>
  <si>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</si>
  <si>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</si>
  <si>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</si>
  <si>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</si>
  <si>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</si>
  <si>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</si>
  <si>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</si>
  <si>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</si>
  <si>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</si>
  <si>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</si>
  <si>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</si>
  <si>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</si>
  <si>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</si>
  <si>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</si>
  <si>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</si>
  <si>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</si>
  <si>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</si>
  <si>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</si>
  <si>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</si>
  <si>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</si>
  <si>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</si>
  <si>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</si>
  <si>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</si>
  <si>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</si>
  <si>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</si>
  <si>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</si>
  <si>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</si>
  <si>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</si>
  <si>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</si>
  <si>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</si>
  <si>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</si>
  <si>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</si>
  <si>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</si>
  <si>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</si>
  <si>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</si>
  <si>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</si>
  <si>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</si>
  <si>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</si>
  <si>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</si>
  <si>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</si>
  <si>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</si>
  <si>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</si>
  <si>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</si>
  <si>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</si>
  <si>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</si>
  <si>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</si>
  <si>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</si>
  <si>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</si>
  <si>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</si>
  <si>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</si>
  <si>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</si>
  <si>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</si>
  <si>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</si>
  <si>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</si>
  <si>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</si>
  <si>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</si>
  <si>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</si>
  <si>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</si>
  <si>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</si>
  <si>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</si>
  <si>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</si>
  <si>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</si>
  <si>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</si>
  <si>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</si>
  <si>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</si>
  <si>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</si>
  <si>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</si>
  <si>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</si>
  <si>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</si>
  <si>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</si>
  <si>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</si>
  <si>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</si>
  <si>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</si>
  <si>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</si>
  <si>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</si>
  <si>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</si>
  <si>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</si>
  <si>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</si>
  <si>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</si>
  <si>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</si>
  <si>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</si>
  <si>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</si>
  <si>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</si>
  <si>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</si>
  <si>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</si>
  <si>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</si>
  <si>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</si>
  <si>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</si>
  <si>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</si>
  <si>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</si>
  <si>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</si>
  <si>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</si>
  <si>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</si>
  <si>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</si>
  <si>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</si>
  <si>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</si>
  <si>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</si>
  <si>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</si>
  <si>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</si>
  <si>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</si>
  <si>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</si>
  <si>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</si>
  <si>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</si>
  <si>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</si>
  <si>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</si>
  <si>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</si>
  <si>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</si>
  <si>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</si>
  <si>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</si>
  <si>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</si>
  <si>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</si>
  <si>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</si>
  <si>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</si>
  <si>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</si>
  <si>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</si>
  <si>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</si>
  <si>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</si>
  <si>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</si>
  <si>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</si>
  <si>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</si>
  <si>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</si>
  <si>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</si>
  <si>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</si>
  <si>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</si>
  <si>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</si>
  <si>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</si>
  <si>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</si>
  <si>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</si>
  <si>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</si>
  <si>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</si>
  <si>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</si>
  <si>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</si>
  <si>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</si>
  <si>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</si>
  <si>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</si>
  <si>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</si>
  <si>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</si>
  <si>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</si>
  <si>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</si>
  <si>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</si>
  <si>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</si>
  <si>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</si>
  <si>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</si>
  <si>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</si>
  <si>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</si>
  <si>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</si>
  <si>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</si>
  <si>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</si>
  <si>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</si>
  <si>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</si>
  <si>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</si>
  <si>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</si>
  <si>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</si>
  <si>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</si>
  <si>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</si>
  <si>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</si>
  <si>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</si>
  <si>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</si>
  <si>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</si>
  <si>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</si>
  <si>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</si>
  <si>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</si>
  <si>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</si>
  <si>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</si>
  <si>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</si>
  <si>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</si>
  <si>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</si>
  <si>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</si>
  <si>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</si>
  <si>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</si>
  <si>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</si>
  <si>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</si>
  <si>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</si>
  <si>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</si>
  <si>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</si>
  <si>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</si>
  <si>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</si>
  <si>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</si>
  <si>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</si>
  <si>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</si>
  <si>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</si>
  <si>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</si>
  <si>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</si>
  <si>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</si>
  <si>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</si>
  <si>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</si>
  <si>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</si>
  <si>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</si>
  <si>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</si>
  <si>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</si>
  <si>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</si>
  <si>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</si>
  <si>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</si>
  <si>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</si>
  <si>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</si>
  <si>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</si>
  <si>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</si>
  <si>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</si>
  <si>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</si>
  <si>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</si>
  <si>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</si>
  <si>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</si>
  <si>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</si>
  <si>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</si>
  <si>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</si>
  <si>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</si>
  <si>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</si>
  <si>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</si>
  <si>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</si>
  <si>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</si>
  <si>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</si>
  <si>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</si>
  <si>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</si>
  <si>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</si>
  <si>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</si>
  <si>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</si>
  <si>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</si>
  <si>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</si>
  <si>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</si>
  <si>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</si>
  <si>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</si>
  <si>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</si>
  <si>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</si>
  <si>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</si>
  <si>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</si>
  <si>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</si>
  <si>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</si>
  <si>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</si>
  <si>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</si>
  <si>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</si>
  <si>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</si>
  <si>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</si>
  <si>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</si>
  <si>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</si>
  <si>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</si>
  <si>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</si>
  <si>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</si>
  <si>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</si>
  <si>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</si>
  <si>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</si>
  <si>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</si>
  <si>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</si>
  <si>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</si>
  <si>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</si>
  <si>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</si>
  <si>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</si>
  <si>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</si>
  <si>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</si>
  <si>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</si>
  <si>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</si>
  <si>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</si>
  <si>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</si>
  <si>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</si>
  <si>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</si>
  <si>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</si>
  <si>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</si>
  <si>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</si>
  <si>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</si>
  <si>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</si>
  <si>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</si>
  <si>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</si>
  <si>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</si>
  <si>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</si>
  <si>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</si>
  <si>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</si>
  <si>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</si>
  <si>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</si>
  <si>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</si>
  <si>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</si>
  <si>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</si>
  <si>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</si>
  <si>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</si>
  <si>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</si>
  <si>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</si>
  <si>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</si>
  <si>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</si>
  <si>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</si>
  <si>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</si>
  <si>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</si>
  <si>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</si>
  <si>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</si>
  <si>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</si>
  <si>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</si>
  <si>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</si>
  <si>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</si>
  <si>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</si>
  <si>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</si>
  <si>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</si>
  <si>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</si>
  <si>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</si>
  <si>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</si>
  <si>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</si>
  <si>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</si>
  <si>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</si>
  <si>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</si>
  <si>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</si>
  <si>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</si>
  <si>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</si>
  <si>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</si>
  <si>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</si>
  <si>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</si>
  <si>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</si>
  <si>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</si>
  <si>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</si>
  <si>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</si>
  <si>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</si>
  <si>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</si>
  <si>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</si>
  <si>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</si>
  <si>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</si>
  <si>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</si>
  <si>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</si>
  <si>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</si>
  <si>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</si>
  <si>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</si>
  <si>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</si>
  <si>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</si>
  <si>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</si>
  <si>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</si>
  <si>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</si>
  <si>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</si>
  <si>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</si>
  <si>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</si>
  <si>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</si>
  <si>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</si>
  <si>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</si>
  <si>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</si>
  <si>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</si>
  <si>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</si>
  <si>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</si>
  <si>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</si>
  <si>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</si>
  <si>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</si>
  <si>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</si>
  <si>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</si>
  <si>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</si>
  <si>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</si>
  <si>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</si>
  <si>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</si>
  <si>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</si>
  <si>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</si>
  <si>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</si>
  <si>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</si>
  <si>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</si>
  <si>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</si>
  <si>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</si>
  <si>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</si>
  <si>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</si>
  <si>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</si>
  <si>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</si>
  <si>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</si>
  <si>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</si>
  <si>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</si>
  <si>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</si>
  <si>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</si>
  <si>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</si>
  <si>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</si>
  <si>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</si>
  <si>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</si>
  <si>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</si>
  <si>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</si>
  <si>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</si>
  <si>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</si>
  <si>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</si>
  <si>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</si>
  <si>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</si>
  <si>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</si>
  <si>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</si>
  <si>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</si>
  <si>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</si>
  <si>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</si>
  <si>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</si>
  <si>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</si>
  <si>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</si>
  <si>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</si>
  <si>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</si>
  <si>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</si>
  <si>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</si>
  <si>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</si>
  <si>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</si>
  <si>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</si>
  <si>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</si>
  <si>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</si>
  <si>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</si>
  <si>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</si>
  <si>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</si>
  <si>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</si>
  <si>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</si>
  <si>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</si>
  <si>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</si>
  <si>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</si>
  <si>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</si>
  <si>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</si>
  <si>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</si>
  <si>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</si>
  <si>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</si>
  <si>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</si>
  <si>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</si>
  <si>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</si>
  <si>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</si>
  <si>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</si>
  <si>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</si>
  <si>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</si>
  <si>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</si>
  <si>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</si>
  <si>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</si>
  <si>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</si>
  <si>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</si>
  <si>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</si>
  <si>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</si>
  <si>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</si>
  <si>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</si>
  <si>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</si>
  <si>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</si>
  <si>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</si>
  <si>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</si>
  <si>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</si>
  <si>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</si>
  <si>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</si>
  <si>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</si>
  <si>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</si>
  <si>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</si>
  <si>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</si>
  <si>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</si>
  <si>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</si>
  <si>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</si>
  <si>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</si>
  <si>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</si>
  <si>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</si>
  <si>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</si>
  <si>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</si>
  <si>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</si>
  <si>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</si>
  <si>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</si>
  <si>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</si>
  <si>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</si>
  <si>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</si>
  <si>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</si>
  <si>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</si>
  <si>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</si>
  <si>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</si>
  <si>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</si>
  <si>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</si>
  <si>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</si>
  <si>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</si>
  <si>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</si>
  <si>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</si>
  <si>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</si>
  <si>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</si>
  <si>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</si>
  <si>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</si>
  <si>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</si>
  <si>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</si>
  <si>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</si>
  <si>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</si>
  <si>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</si>
  <si>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</si>
  <si>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</si>
  <si>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</si>
  <si>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</si>
  <si>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</si>
  <si>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</si>
  <si>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</si>
  <si>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</si>
  <si>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</si>
  <si>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</si>
  <si>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</si>
  <si>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</si>
  <si>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</si>
  <si>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</si>
  <si>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</si>
  <si>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</si>
  <si>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</si>
  <si>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</si>
  <si>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</si>
  <si>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</si>
  <si>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</si>
  <si>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</si>
  <si>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</si>
  <si>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</si>
  <si>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</si>
  <si>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</si>
  <si>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</si>
  <si>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</si>
  <si>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</si>
  <si>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</si>
  <si>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</si>
  <si>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</si>
  <si>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</si>
  <si>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</si>
  <si>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</si>
  <si>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</si>
  <si>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</si>
  <si>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</si>
  <si>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</si>
  <si>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</si>
  <si>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</si>
  <si>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</si>
  <si>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</si>
  <si>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</si>
  <si>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</si>
  <si>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</si>
  <si>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</si>
  <si>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</si>
  <si>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</si>
  <si>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</si>
  <si>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</si>
  <si>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</si>
  <si>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</si>
  <si>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</si>
  <si>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</si>
  <si>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</si>
  <si>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</si>
  <si>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</si>
  <si>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</si>
  <si>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</si>
  <si>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</si>
  <si>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</si>
  <si>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</si>
  <si>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</si>
  <si>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</si>
  <si>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</si>
  <si>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</si>
  <si>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</si>
  <si>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</si>
  <si>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</si>
  <si>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</si>
  <si>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</si>
  <si>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</si>
  <si>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</si>
  <si>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</si>
  <si>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</si>
  <si>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</si>
  <si>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</si>
  <si>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</si>
  <si>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</si>
  <si>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</si>
  <si>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</si>
  <si>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</si>
  <si>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</si>
  <si>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</si>
  <si>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</si>
  <si>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</si>
  <si>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</si>
  <si>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</si>
  <si>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</si>
  <si>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</si>
  <si>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</si>
  <si>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</si>
  <si>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</si>
  <si>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</si>
  <si>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</si>
  <si>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</si>
  <si>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</si>
  <si>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</si>
  <si>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</si>
  <si>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</si>
  <si>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</si>
  <si>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</si>
  <si>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</si>
  <si>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</si>
  <si>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</si>
  <si>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</si>
  <si>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</si>
  <si>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</si>
  <si>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</si>
  <si>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</si>
  <si>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</si>
  <si>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</si>
  <si>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</si>
  <si>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</si>
  <si>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</si>
  <si>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</si>
  <si>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</si>
  <si>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</si>
  <si>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</si>
  <si>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</si>
  <si>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</si>
  <si>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</si>
  <si>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</si>
  <si>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</si>
  <si>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</si>
  <si>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</si>
  <si>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</si>
  <si>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</si>
  <si>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</si>
  <si>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</si>
  <si>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</si>
  <si>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</si>
  <si>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</si>
  <si>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</si>
  <si>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</si>
  <si>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</si>
  <si>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</si>
  <si>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</si>
  <si>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</si>
  <si>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</si>
  <si>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</si>
  <si>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</si>
  <si>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</si>
  <si>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</si>
  <si>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</si>
  <si>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</si>
  <si>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</si>
  <si>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</si>
  <si>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</si>
  <si>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</si>
  <si>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</si>
  <si>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</si>
  <si>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</si>
  <si>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</si>
  <si>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</si>
  <si>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</si>
  <si>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</si>
  <si>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</si>
  <si>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</si>
  <si>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</si>
  <si>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</si>
  <si>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</si>
  <si>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</si>
  <si>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</si>
  <si>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</si>
  <si>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</si>
  <si>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</si>
  <si>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</si>
  <si>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</si>
  <si>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</si>
  <si>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</si>
  <si>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</si>
  <si>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</si>
  <si>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</si>
  <si>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</si>
  <si>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</si>
  <si>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</si>
  <si>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</si>
  <si>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</si>
  <si>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</si>
  <si>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</si>
  <si>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</si>
  <si>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</si>
  <si>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</si>
  <si>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</si>
  <si>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</si>
  <si>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</si>
  <si>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</si>
  <si>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</si>
  <si>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</si>
  <si>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</si>
  <si>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</si>
  <si>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</si>
  <si>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</si>
  <si>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</si>
  <si>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</si>
  <si>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</si>
  <si>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</si>
  <si>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</si>
  <si>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</si>
  <si>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</si>
  <si>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</si>
  <si>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</si>
  <si>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</si>
  <si>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</si>
  <si>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</si>
  <si>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</si>
  <si>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</si>
  <si>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</si>
  <si>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</si>
  <si>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</si>
  <si>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</si>
  <si>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</si>
  <si>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</si>
  <si>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</si>
  <si>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</si>
  <si>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</si>
  <si>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</si>
  <si>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</si>
  <si>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</si>
  <si>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</si>
  <si>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</si>
  <si>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</si>
  <si>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</si>
  <si>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</si>
  <si>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</si>
  <si>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</si>
  <si>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</si>
  <si>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</si>
  <si>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</si>
  <si>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</si>
  <si>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</si>
  <si>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</si>
  <si>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</si>
  <si>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</si>
  <si>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</si>
  <si>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</si>
  <si>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</si>
  <si>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</si>
  <si>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</si>
  <si>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</si>
  <si>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</si>
  <si>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</si>
  <si>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</si>
  <si>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</si>
  <si>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</si>
  <si>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</si>
  <si>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</si>
  <si>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</si>
  <si>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</si>
  <si>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</si>
  <si>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</si>
  <si>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</si>
  <si>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</si>
  <si>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</si>
  <si>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</si>
  <si>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</si>
  <si>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</si>
  <si>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</si>
  <si>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</si>
  <si>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</si>
  <si>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</si>
  <si>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</si>
  <si>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</si>
  <si>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</si>
  <si>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</si>
  <si>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</si>
  <si>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</si>
  <si>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</si>
  <si>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</si>
  <si>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</si>
  <si>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</si>
  <si>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</si>
  <si>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</si>
  <si>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</si>
  <si>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</si>
  <si>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</si>
  <si>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</si>
  <si>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</si>
  <si>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</si>
  <si>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</si>
  <si>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</si>
  <si>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</si>
  <si>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</si>
  <si>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</si>
  <si>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</si>
  <si>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</si>
  <si>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</si>
  <si>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</si>
  <si>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</si>
  <si>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</si>
  <si>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</si>
  <si>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</si>
  <si>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</si>
  <si>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</si>
  <si>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</si>
  <si>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</si>
  <si>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</si>
  <si>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</si>
  <si>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</si>
  <si>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</si>
  <si>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</si>
  <si>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</si>
  <si>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</si>
  <si>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</si>
  <si>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</si>
  <si>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</si>
  <si>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</si>
  <si>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</si>
  <si>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</si>
  <si>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</si>
  <si>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</si>
  <si>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</si>
  <si>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</si>
  <si>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</si>
  <si>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</si>
  <si>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</si>
  <si>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</si>
  <si>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</si>
  <si>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</si>
  <si>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</si>
  <si>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</si>
  <si>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</si>
  <si>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</si>
  <si>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</si>
  <si>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</si>
  <si>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</si>
  <si>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</si>
  <si>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</si>
  <si>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</si>
  <si>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</si>
  <si>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</si>
  <si>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</si>
  <si>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</si>
  <si>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</si>
  <si>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</si>
  <si>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</si>
  <si>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</si>
  <si>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</si>
  <si>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</si>
  <si>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</si>
  <si>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</si>
  <si>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</si>
  <si>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</si>
  <si>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</si>
  <si>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</si>
  <si>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</si>
  <si>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</si>
  <si>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</si>
  <si>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</si>
  <si>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</si>
  <si>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</si>
  <si>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</si>
  <si>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</si>
  <si>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</si>
  <si>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</si>
  <si>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</si>
  <si>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</si>
  <si>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</si>
  <si>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</si>
  <si>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</si>
  <si>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</si>
  <si>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</si>
  <si>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</si>
  <si>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</si>
  <si>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</si>
  <si>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</si>
  <si>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</si>
  <si>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</si>
  <si>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</si>
  <si>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</si>
  <si>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</si>
  <si>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</si>
  <si>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</si>
  <si>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</si>
  <si>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</si>
  <si>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</si>
  <si>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</si>
  <si>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</si>
  <si>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</si>
  <si>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</si>
  <si>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</si>
  <si>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</si>
  <si>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</si>
  <si>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</si>
  <si>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</si>
  <si>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</si>
  <si>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</si>
  <si>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</si>
  <si>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</si>
  <si>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</si>
  <si>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</si>
  <si>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</si>
  <si>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</si>
  <si>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</si>
  <si>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</si>
  <si>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</si>
  <si>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</si>
  <si>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</si>
  <si>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</si>
  <si>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</si>
  <si>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</si>
  <si>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</si>
  <si>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</si>
  <si>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</si>
  <si>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</si>
  <si>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</si>
  <si>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</si>
  <si>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</si>
  <si>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</si>
  <si>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</si>
  <si>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</si>
  <si>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</si>
  <si>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</si>
  <si>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</si>
  <si>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</si>
  <si>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</si>
  <si>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</si>
  <si>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</si>
  <si>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</si>
  <si>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</si>
  <si>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</si>
  <si>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</si>
  <si>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</si>
  <si>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</si>
  <si>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</si>
  <si>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</si>
  <si>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</si>
  <si>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</si>
  <si>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</si>
  <si>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</si>
  <si>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</si>
  <si>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</si>
  <si>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</si>
  <si>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</si>
  <si>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</si>
  <si>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</si>
  <si>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</si>
  <si>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</si>
  <si>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</si>
  <si>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</si>
  <si>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</si>
  <si>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</si>
  <si>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</si>
  <si>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</si>
  <si>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</si>
  <si>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</si>
  <si>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</si>
  <si>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</si>
  <si>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</si>
  <si>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</si>
  <si>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</si>
  <si>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</si>
  <si>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</si>
  <si>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</si>
  <si>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</si>
  <si>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</si>
  <si>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</si>
  <si>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</si>
  <si>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</si>
  <si>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</si>
  <si>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</si>
  <si>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</si>
  <si>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</si>
  <si>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</si>
  <si>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</si>
  <si>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</si>
  <si>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</si>
  <si>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</si>
  <si>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</si>
  <si>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</si>
  <si>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</si>
  <si>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</si>
  <si>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</si>
  <si>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</si>
  <si>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</si>
  <si>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</si>
  <si>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</si>
  <si>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</si>
  <si>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</si>
  <si>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</si>
  <si>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</si>
  <si>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</si>
  <si>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</si>
  <si>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</si>
  <si>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</si>
  <si>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</si>
  <si>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</si>
  <si>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</si>
  <si>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</si>
  <si>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</si>
  <si>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</si>
  <si>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</si>
  <si>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</si>
  <si>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</si>
  <si>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</si>
  <si>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</si>
  <si>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</si>
  <si>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</si>
  <si>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</si>
  <si>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</si>
  <si>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</si>
  <si>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</si>
  <si>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</si>
  <si>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</si>
  <si>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</si>
  <si>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</si>
  <si>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</si>
  <si>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</si>
  <si>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</si>
  <si>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</si>
  <si>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</si>
  <si>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</si>
  <si>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</si>
  <si>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</si>
  <si>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</si>
  <si>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</si>
  <si>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</si>
  <si>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</si>
  <si>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</si>
  <si>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</si>
  <si>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</si>
  <si>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</si>
  <si>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</si>
  <si>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</si>
  <si>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</si>
  <si>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</si>
  <si>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</si>
  <si>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</si>
  <si>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</si>
  <si>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</si>
  <si>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</si>
  <si>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</si>
  <si>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</si>
  <si>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</si>
  <si>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</si>
  <si>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</si>
  <si>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</si>
  <si>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</si>
  <si>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</si>
  <si>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</si>
  <si>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</si>
  <si>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</si>
  <si>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</si>
  <si>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</si>
  <si>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</si>
  <si>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</si>
  <si>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</si>
  <si>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</si>
  <si>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</si>
  <si>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</si>
  <si>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</si>
  <si>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</si>
  <si>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</si>
  <si>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</si>
  <si>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</si>
  <si>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</si>
  <si>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</si>
  <si>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</si>
  <si>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</si>
  <si>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</si>
  <si>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</si>
  <si>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</si>
  <si>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</si>
  <si>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</si>
  <si>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</si>
  <si>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</si>
  <si>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</si>
  <si>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</si>
  <si>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</si>
  <si>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</si>
  <si>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</si>
  <si>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</si>
  <si>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</si>
  <si>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</si>
  <si>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</si>
  <si>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</si>
  <si>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</si>
  <si>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</si>
  <si>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</si>
  <si>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</si>
  <si>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</si>
  <si>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</si>
  <si>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</si>
  <si>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</si>
  <si>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</si>
  <si>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</si>
  <si>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</si>
  <si>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</si>
  <si>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</si>
  <si>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</si>
  <si>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</si>
  <si>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</si>
  <si>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</si>
  <si>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</si>
  <si>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</si>
  <si>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</si>
  <si>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</si>
  <si>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</si>
  <si>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</si>
  <si>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</si>
  <si>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</si>
  <si>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</si>
  <si>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</si>
  <si>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</si>
  <si>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</si>
  <si>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</si>
  <si>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</si>
  <si>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</si>
  <si>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</si>
  <si>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</si>
  <si>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</si>
  <si>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</si>
  <si>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</si>
  <si>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</si>
  <si>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</si>
  <si>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</si>
  <si>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</si>
  <si>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</si>
  <si>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</si>
  <si>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</si>
  <si>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</si>
  <si>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</si>
  <si>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</si>
  <si>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</si>
  <si>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</si>
  <si>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</si>
  <si>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</si>
  <si>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</si>
  <si>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</si>
  <si>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</si>
  <si>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</si>
  <si>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</si>
  <si>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</si>
  <si>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</si>
  <si>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</si>
  <si>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</si>
  <si>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</si>
  <si>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</si>
  <si>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</si>
  <si>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</si>
  <si>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</si>
  <si>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</si>
  <si>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</si>
  <si>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</si>
  <si>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</si>
  <si>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</si>
  <si>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</si>
  <si>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</si>
  <si>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</si>
  <si>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</si>
  <si>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</si>
  <si>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</si>
  <si>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</si>
  <si>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</si>
  <si>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</si>
  <si>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</si>
  <si>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</si>
  <si>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</si>
  <si>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</si>
  <si>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</si>
  <si>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</si>
  <si>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</si>
  <si>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</si>
  <si>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</si>
  <si>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</si>
  <si>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</si>
  <si>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</si>
  <si>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</si>
  <si>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</si>
  <si>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</si>
  <si>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</si>
  <si>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</si>
  <si>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</si>
  <si>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</si>
  <si>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</si>
  <si>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</si>
  <si>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</si>
  <si>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</si>
  <si>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</si>
  <si>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</si>
  <si>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</si>
  <si>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</si>
  <si>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</si>
  <si>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</si>
  <si>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</si>
  <si>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</si>
  <si>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</si>
  <si>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</si>
  <si>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</si>
  <si>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</si>
  <si>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</si>
  <si>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</si>
  <si>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</si>
  <si>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</si>
  <si>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</si>
  <si>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</si>
  <si>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</si>
  <si>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</si>
  <si>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</si>
  <si>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</si>
  <si>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</si>
  <si>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</si>
  <si>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</si>
  <si>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</si>
  <si>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</si>
  <si>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</si>
  <si>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</si>
  <si>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</si>
  <si>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</si>
  <si>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</si>
  <si>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</si>
  <si>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</si>
  <si>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</si>
  <si>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</si>
  <si>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</si>
  <si>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</si>
  <si>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</si>
  <si>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</si>
  <si>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</si>
  <si>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</si>
  <si>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</si>
  <si>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</si>
  <si>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</si>
  <si>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</si>
  <si>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</si>
  <si>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</si>
  <si>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</si>
  <si>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</si>
  <si>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</si>
  <si>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</si>
  <si>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</si>
  <si>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</si>
  <si>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</si>
  <si>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</si>
  <si>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</si>
  <si>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</si>
  <si>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</si>
  <si>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</si>
  <si>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</si>
  <si>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</si>
  <si>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</si>
  <si>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</si>
  <si>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</si>
  <si>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</si>
  <si>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</si>
  <si>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</si>
  <si>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</si>
  <si>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</si>
  <si>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</si>
  <si>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</si>
  <si>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</si>
  <si>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</si>
  <si>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</si>
  <si>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</si>
  <si>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</si>
  <si>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</si>
  <si>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</si>
  <si>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</si>
  <si>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</si>
  <si>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</si>
  <si>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</si>
  <si>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</si>
  <si>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</si>
  <si>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</si>
  <si>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</si>
  <si>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</si>
  <si>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</si>
  <si>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</si>
  <si>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</si>
  <si>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</si>
  <si>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</si>
  <si>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</si>
  <si>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</si>
  <si>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</si>
  <si>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</si>
  <si>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</si>
  <si>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</si>
  <si>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</si>
  <si>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</si>
  <si>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</si>
  <si>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</si>
  <si>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</si>
  <si>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</si>
  <si>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</si>
  <si>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</si>
  <si>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</si>
  <si>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</si>
  <si>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</si>
  <si>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</si>
  <si>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</si>
  <si>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</si>
  <si>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</si>
  <si>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</si>
  <si>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</si>
  <si>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</si>
  <si>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</si>
  <si>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</si>
  <si>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</si>
  <si>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</si>
  <si>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</si>
  <si>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</si>
  <si>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</si>
  <si>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</si>
  <si>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</si>
  <si>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</si>
  <si>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</si>
  <si>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</si>
  <si>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</si>
  <si>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</si>
  <si>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</si>
  <si>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</si>
  <si>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</si>
  <si>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</si>
  <si>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</si>
  <si>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</si>
  <si>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</si>
  <si>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</si>
  <si>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</si>
  <si>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</si>
  <si>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</si>
  <si>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</si>
  <si>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</si>
  <si>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</si>
  <si>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</si>
  <si>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</si>
  <si>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</si>
  <si>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</si>
  <si>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</si>
  <si>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</si>
  <si>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</si>
  <si>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</si>
  <si>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</si>
  <si>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</si>
  <si>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</si>
  <si>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</si>
  <si>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</si>
  <si>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</si>
  <si>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</si>
  <si>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</si>
  <si>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</si>
  <si>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</si>
  <si>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</si>
  <si>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</si>
  <si>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</si>
  <si>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</si>
  <si>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</si>
  <si>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</si>
  <si>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</si>
  <si>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</si>
  <si>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</si>
  <si>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</si>
  <si>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</si>
  <si>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</si>
  <si>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</si>
  <si>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</si>
  <si>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</si>
  <si>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</si>
  <si>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</si>
  <si>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</si>
  <si>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</si>
  <si>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</si>
  <si>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</si>
  <si>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</si>
  <si>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</si>
  <si>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</si>
  <si>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</si>
  <si>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</si>
  <si>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</si>
  <si>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</si>
  <si>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</si>
  <si>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</si>
  <si>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</si>
  <si>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</si>
  <si>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</si>
  <si>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</si>
  <si>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</si>
  <si>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</si>
  <si>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</si>
  <si>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</si>
  <si>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</si>
  <si>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</si>
  <si>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</si>
  <si>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</si>
  <si>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</si>
  <si>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</si>
  <si>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</si>
  <si>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</si>
  <si>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</si>
  <si>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</si>
  <si>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</si>
  <si>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</si>
  <si>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</si>
  <si>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</si>
  <si>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</si>
  <si>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</si>
  <si>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</si>
  <si>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</si>
  <si>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</si>
  <si>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</si>
  <si>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</si>
  <si>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</si>
  <si>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</si>
  <si>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</si>
  <si>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</si>
  <si>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</si>
  <si>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</si>
  <si>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</si>
  <si>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</si>
  <si>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</si>
  <si>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</si>
  <si>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</si>
  <si>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</si>
  <si>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</si>
  <si>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</si>
  <si>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</si>
  <si>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</si>
  <si>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</si>
  <si>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</si>
  <si>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</si>
  <si>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</si>
  <si>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</si>
  <si>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</si>
  <si>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</si>
  <si>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</si>
  <si>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</si>
  <si>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</si>
  <si>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</si>
  <si>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</si>
  <si>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</si>
  <si>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</si>
  <si>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</si>
  <si>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</si>
  <si>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</si>
  <si>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</si>
  <si>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</si>
  <si>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</si>
  <si>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</si>
  <si>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</si>
  <si>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</si>
  <si>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</si>
  <si>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</si>
  <si>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</si>
  <si>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</si>
  <si>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</si>
  <si>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</si>
  <si>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</si>
  <si>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</si>
  <si>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</si>
  <si>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</si>
  <si>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</si>
  <si>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</si>
  <si>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</si>
  <si>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</si>
  <si>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</si>
  <si>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</si>
  <si>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</si>
  <si>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</si>
  <si>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</si>
  <si>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</si>
  <si>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</si>
  <si>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</si>
  <si>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</si>
  <si>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</si>
  <si>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</si>
  <si>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</si>
  <si>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</si>
  <si>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</si>
  <si>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</si>
  <si>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</si>
  <si>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</si>
  <si>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</si>
  <si>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</si>
  <si>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</si>
  <si>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</si>
  <si>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</si>
  <si>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</si>
  <si>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</si>
  <si>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</si>
  <si>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</si>
  <si>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</si>
  <si>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</si>
  <si>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</si>
  <si>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</si>
  <si>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</si>
  <si>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</si>
  <si>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</si>
  <si>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</si>
  <si>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</si>
  <si>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</si>
  <si>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</si>
  <si>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</si>
  <si>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</si>
  <si>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</si>
  <si>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</si>
  <si>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</si>
  <si>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</si>
  <si>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</si>
  <si>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</si>
  <si>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</si>
  <si>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</si>
  <si>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</si>
  <si>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</si>
  <si>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</si>
  <si>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</si>
  <si>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</si>
  <si>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</si>
  <si>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</si>
  <si>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</si>
  <si>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</si>
  <si>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</si>
  <si>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</si>
  <si>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</si>
  <si>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</si>
  <si>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</si>
  <si>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</si>
  <si>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</si>
  <si>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</si>
  <si>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</si>
  <si>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</si>
  <si>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</si>
  <si>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</si>
  <si>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</si>
  <si>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</si>
  <si>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</si>
  <si>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</si>
  <si>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</si>
  <si>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</si>
  <si>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</si>
  <si>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</si>
  <si>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</si>
  <si>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</si>
  <si>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</si>
  <si>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</si>
  <si>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</si>
  <si>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</si>
  <si>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</si>
  <si>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</si>
  <si>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</si>
  <si>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</si>
  <si>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</si>
  <si>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</si>
  <si>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</si>
  <si>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</si>
  <si>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</si>
  <si>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</si>
  <si>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</si>
  <si>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</si>
  <si>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</si>
  <si>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</si>
  <si>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</si>
  <si>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</si>
  <si>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</si>
  <si>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</si>
  <si>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</si>
  <si>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</si>
  <si>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</si>
  <si>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</si>
  <si>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</si>
  <si>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</si>
  <si>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</si>
  <si>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</si>
  <si>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</si>
  <si>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</si>
  <si>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</si>
  <si>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</si>
  <si>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</si>
  <si>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</si>
  <si>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</si>
  <si>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</si>
  <si>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</si>
  <si>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</si>
  <si>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</si>
  <si>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</si>
  <si>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</si>
  <si>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</si>
  <si>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</si>
  <si>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</si>
  <si>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</si>
  <si>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</si>
  <si>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</si>
  <si>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</si>
  <si>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</si>
  <si>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</si>
  <si>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</si>
  <si>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</si>
  <si>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</si>
  <si>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</si>
  <si>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</si>
  <si>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</si>
  <si>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</si>
  <si>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</si>
  <si>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</si>
  <si>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</si>
  <si>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</si>
  <si>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</si>
  <si>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</si>
  <si>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</si>
  <si>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</si>
  <si>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</si>
  <si>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</si>
  <si>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</si>
  <si>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</si>
  <si>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</si>
  <si>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</si>
  <si>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</si>
  <si>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</si>
  <si>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</si>
  <si>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</si>
  <si>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</si>
  <si>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</si>
  <si>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</si>
  <si>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</si>
  <si>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</si>
  <si>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</si>
  <si>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</si>
  <si>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</si>
  <si>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</si>
  <si>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</si>
  <si>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</si>
  <si>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</si>
  <si>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</si>
  <si>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</si>
  <si>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</si>
  <si>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</si>
  <si>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</si>
  <si>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</si>
  <si>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</si>
  <si>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</si>
  <si>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</si>
  <si>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</si>
  <si>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</si>
  <si>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</si>
  <si>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</si>
  <si>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</si>
  <si>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</si>
  <si>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</si>
  <si>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</si>
  <si>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</si>
  <si>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</si>
  <si>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</si>
  <si>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</si>
  <si>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</si>
  <si>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</si>
  <si>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</si>
  <si>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</si>
  <si>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</si>
  <si>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</si>
  <si>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</si>
  <si>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</si>
  <si>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</si>
  <si>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</si>
  <si>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</si>
  <si>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</si>
  <si>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</si>
  <si>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</si>
  <si>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</si>
  <si>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</si>
  <si>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</si>
  <si>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</si>
  <si>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</si>
  <si>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</si>
  <si>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</si>
  <si>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</si>
  <si>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</si>
  <si>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</si>
  <si>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</si>
  <si>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</si>
  <si>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</si>
  <si>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</si>
  <si>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</si>
  <si>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</si>
  <si>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</si>
  <si>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</si>
  <si>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</si>
  <si>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</si>
  <si>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</si>
  <si>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</si>
  <si>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</si>
  <si>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</si>
  <si>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</si>
  <si>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</si>
  <si>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</si>
  <si>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</si>
  <si>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</si>
  <si>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</si>
  <si>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</si>
  <si>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</si>
  <si>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</si>
  <si>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</si>
  <si>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</si>
  <si>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</si>
  <si>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</si>
  <si>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</si>
  <si>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</si>
  <si>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</si>
  <si>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</si>
  <si>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</si>
  <si>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</si>
  <si>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</si>
  <si>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</si>
  <si>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</si>
  <si>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</si>
  <si>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</si>
  <si>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</si>
  <si>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</si>
  <si>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</si>
  <si>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</si>
  <si>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</si>
  <si>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</si>
  <si>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</si>
  <si>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</si>
  <si>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</si>
  <si>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</si>
  <si>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</si>
  <si>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</si>
  <si>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</si>
  <si>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</si>
  <si>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</si>
  <si>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</si>
  <si>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</si>
  <si>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</si>
  <si>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</si>
  <si>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</si>
  <si>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</si>
  <si>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</si>
  <si>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</si>
  <si>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</si>
  <si>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</si>
  <si>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</si>
  <si>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</si>
  <si>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</si>
  <si>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</si>
  <si>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</si>
  <si>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</si>
  <si>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</si>
  <si>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</si>
  <si>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</si>
  <si>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</si>
  <si>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</si>
  <si>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</si>
  <si>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</si>
  <si>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</si>
  <si>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</si>
  <si>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</si>
  <si>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</si>
  <si>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</si>
  <si>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</si>
  <si>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</si>
  <si>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</si>
  <si>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</si>
  <si>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</si>
  <si>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</si>
  <si>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</si>
  <si>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</si>
  <si>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</si>
  <si>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</si>
  <si>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</si>
  <si>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</si>
  <si>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</si>
  <si>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</si>
  <si>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</si>
  <si>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</si>
  <si>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</si>
  <si>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</si>
  <si>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</si>
  <si>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</si>
  <si>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</si>
  <si>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</si>
  <si>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</si>
  <si>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</si>
  <si>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</si>
  <si>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</si>
  <si>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</si>
  <si>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</si>
  <si>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</si>
  <si>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</si>
  <si>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</si>
  <si>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</si>
  <si>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</si>
  <si>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</si>
  <si>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</si>
  <si>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</si>
  <si>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</si>
  <si>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</si>
  <si>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</si>
  <si>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</si>
  <si>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</si>
  <si>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</si>
  <si>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</si>
  <si>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</si>
  <si>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</si>
  <si>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</si>
  <si>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</si>
  <si>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</si>
  <si>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</si>
  <si>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</si>
  <si>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</si>
  <si>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</si>
  <si>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</si>
  <si>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</si>
  <si>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</si>
  <si>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</si>
  <si>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</si>
  <si>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</si>
  <si>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</si>
  <si>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</si>
  <si>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</si>
  <si>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</si>
  <si>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</si>
  <si>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</si>
  <si>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</si>
  <si>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</si>
  <si>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</si>
  <si>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</si>
  <si>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</si>
  <si>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</si>
  <si>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</si>
  <si>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</si>
  <si>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</si>
  <si>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</si>
  <si>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</si>
  <si>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</si>
  <si>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</si>
  <si>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</si>
  <si>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</si>
  <si>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</si>
  <si>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</si>
  <si>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</si>
  <si>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</si>
  <si>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</si>
  <si>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</si>
  <si>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</si>
  <si>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</si>
  <si>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</si>
  <si>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</si>
  <si>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</si>
  <si>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</si>
  <si>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</si>
  <si>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</si>
  <si>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</si>
  <si>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</si>
  <si>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</si>
  <si>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</si>
  <si>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</si>
  <si>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</si>
  <si>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</si>
  <si>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</si>
  <si>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</si>
  <si>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</si>
  <si>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</si>
  <si>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</si>
  <si>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</si>
  <si>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</si>
  <si>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</si>
  <si>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</si>
  <si>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</si>
  <si>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</si>
  <si>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</si>
  <si>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</si>
  <si>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</si>
  <si>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</si>
  <si>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</si>
  <si>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</si>
  <si>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</si>
  <si>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</si>
  <si>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</si>
  <si>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</si>
  <si>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</si>
  <si>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</si>
  <si>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</si>
  <si>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</si>
  <si>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</si>
  <si>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</si>
  <si>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</si>
  <si>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</si>
  <si>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</si>
  <si>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</si>
  <si>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</si>
  <si>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</si>
  <si>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</si>
  <si>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</si>
  <si>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</si>
  <si>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</si>
  <si>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</si>
  <si>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</si>
  <si>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</si>
  <si>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</si>
  <si>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</si>
  <si>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</si>
  <si>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</si>
  <si>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</si>
  <si>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</si>
  <si>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</si>
  <si>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</si>
  <si>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</si>
  <si>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</si>
  <si>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</si>
  <si>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</si>
  <si>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</si>
  <si>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</si>
  <si>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</si>
  <si>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</si>
  <si>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</si>
  <si>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</si>
  <si>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</si>
  <si>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</si>
  <si>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</si>
  <si>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</si>
  <si>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</si>
  <si>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</si>
  <si>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</si>
  <si>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</si>
  <si>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</si>
  <si>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</si>
  <si>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</si>
  <si>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</si>
  <si>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</si>
  <si>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</si>
  <si>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</si>
  <si>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</si>
  <si>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</si>
  <si>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</si>
  <si>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</si>
  <si>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</si>
  <si>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</si>
  <si>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</si>
  <si>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</si>
  <si>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</si>
  <si>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</si>
  <si>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</si>
  <si>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</si>
  <si>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</si>
  <si>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</si>
  <si>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</si>
  <si>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</si>
  <si>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</si>
  <si>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</si>
  <si>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</si>
  <si>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</si>
  <si>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</si>
  <si>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</si>
  <si>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</si>
  <si>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</si>
  <si>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</si>
  <si>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</si>
  <si>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</si>
  <si>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</si>
  <si>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</si>
  <si>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</si>
  <si>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</si>
  <si>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</si>
  <si>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</si>
  <si>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</si>
  <si>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</si>
  <si>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</si>
  <si>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</si>
  <si>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</si>
  <si>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</si>
  <si>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</si>
  <si>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</si>
  <si>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</si>
  <si>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</si>
  <si>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</si>
  <si>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</si>
  <si>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</si>
  <si>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</si>
  <si>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</si>
  <si>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</si>
  <si>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</si>
  <si>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</si>
  <si>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</si>
  <si>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</si>
  <si>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</si>
  <si>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</si>
  <si>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</si>
  <si>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</si>
  <si>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</si>
  <si>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</si>
  <si>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</si>
  <si>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</si>
  <si>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</si>
  <si>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</si>
  <si>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</si>
  <si>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</si>
  <si>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</si>
  <si>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</si>
  <si>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</si>
  <si>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</si>
  <si>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</si>
  <si>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</si>
  <si>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</si>
  <si>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</si>
  <si>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</si>
  <si>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</si>
  <si>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</si>
  <si>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</si>
  <si>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</si>
  <si>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</si>
  <si>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</si>
  <si>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</si>
  <si>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</si>
  <si>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</si>
  <si>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</si>
  <si>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</si>
  <si>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</si>
  <si>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</si>
  <si>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</si>
  <si>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</si>
  <si>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</si>
  <si>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</si>
  <si>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</si>
  <si>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</si>
  <si>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</si>
  <si>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</si>
  <si>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</si>
  <si>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</si>
  <si>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</si>
  <si>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</si>
  <si>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</si>
  <si>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</si>
  <si>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</si>
  <si>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</si>
  <si>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</si>
  <si>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</si>
  <si>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</si>
  <si>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</si>
  <si>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</si>
  <si>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</si>
  <si>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</si>
  <si>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</si>
  <si>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</si>
  <si>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</si>
  <si>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</si>
  <si>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</si>
  <si>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</si>
  <si>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</si>
  <si>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</si>
  <si>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</si>
  <si>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</si>
  <si>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</si>
  <si>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</si>
  <si>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</si>
  <si>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</si>
  <si>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</si>
  <si>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</si>
  <si>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</si>
  <si>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</si>
  <si>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</si>
  <si>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</si>
  <si>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</si>
  <si>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</si>
  <si>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</si>
  <si>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</si>
  <si>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</si>
  <si>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</si>
  <si>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</si>
  <si>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</si>
  <si>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</si>
  <si>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</si>
  <si>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</si>
  <si>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</si>
  <si>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</si>
  <si>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</si>
  <si>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</si>
  <si>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</si>
  <si>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</si>
  <si>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</si>
  <si>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</si>
  <si>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</si>
  <si>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</si>
  <si>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</si>
  <si>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</si>
  <si>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</si>
  <si>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</si>
  <si>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</si>
  <si>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</si>
  <si>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</si>
  <si>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</si>
  <si>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</si>
  <si>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</si>
  <si>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</si>
  <si>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</si>
  <si>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</si>
  <si>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</si>
  <si>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</si>
  <si>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</si>
  <si>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</si>
  <si>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</si>
  <si>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</si>
  <si>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</si>
  <si>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</si>
  <si>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</si>
  <si>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</si>
  <si>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</si>
  <si>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</si>
  <si>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</si>
  <si>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</si>
  <si>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</si>
  <si>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</si>
  <si>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</si>
  <si>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</si>
  <si>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</si>
  <si>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</si>
  <si>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</si>
  <si>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</si>
  <si>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</si>
  <si>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</si>
  <si>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</si>
  <si>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</si>
  <si>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</si>
  <si>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</si>
  <si>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</si>
  <si>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</si>
  <si>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</si>
  <si>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</si>
  <si>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</si>
  <si>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</si>
  <si>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</si>
  <si>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</si>
  <si>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</si>
  <si>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</si>
  <si>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</si>
  <si>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</si>
  <si>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</si>
  <si>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</si>
  <si>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</si>
  <si>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</si>
  <si>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</si>
  <si>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</si>
  <si>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</si>
  <si>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</si>
  <si>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</si>
  <si>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</si>
  <si>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</si>
  <si>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</si>
  <si>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</si>
  <si>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</si>
  <si>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</si>
  <si>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</si>
  <si>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</si>
  <si>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</si>
  <si>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</si>
  <si>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</si>
  <si>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</si>
  <si>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</si>
  <si>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</si>
  <si>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</si>
  <si>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</si>
  <si>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</si>
  <si>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</si>
  <si>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</si>
  <si>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</si>
  <si>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</si>
  <si>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</si>
  <si>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</si>
  <si>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</si>
  <si>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</si>
  <si>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</si>
  <si>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</si>
  <si>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</si>
  <si>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</si>
  <si>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</si>
  <si>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</si>
  <si>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</si>
  <si>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</si>
  <si>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</si>
  <si>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</si>
  <si>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</si>
  <si>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</si>
  <si>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</si>
  <si>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</si>
  <si>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</si>
  <si>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</si>
  <si>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</si>
  <si>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</si>
  <si>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</si>
  <si>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</si>
  <si>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</si>
  <si>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</si>
  <si>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</si>
  <si>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</si>
  <si>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</si>
  <si>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</si>
  <si>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</si>
  <si>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</si>
  <si>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</si>
  <si>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</si>
  <si>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</si>
  <si>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</si>
  <si>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</si>
  <si>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</si>
  <si>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</si>
  <si>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</si>
  <si>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</si>
  <si>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</si>
  <si>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</si>
  <si>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</si>
  <si>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</si>
  <si>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</si>
  <si>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</si>
  <si>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</si>
  <si>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</si>
  <si>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</si>
  <si>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</si>
  <si>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</si>
  <si>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</si>
  <si>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</si>
  <si>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</si>
  <si>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</si>
  <si>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</si>
  <si>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</si>
  <si>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</si>
  <si>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</si>
  <si>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</si>
  <si>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</si>
  <si>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</si>
  <si>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</si>
  <si>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</si>
  <si>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</si>
  <si>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</si>
  <si>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</si>
  <si>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</si>
  <si>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</si>
  <si>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</si>
  <si>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</si>
  <si>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</si>
  <si>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</si>
  <si>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</si>
  <si>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</si>
  <si>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</si>
  <si>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</si>
  <si>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</si>
  <si>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</si>
  <si>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</si>
  <si>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</si>
  <si>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</si>
  <si>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</si>
  <si>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</si>
  <si>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</si>
  <si>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</si>
  <si>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</si>
  <si>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</si>
  <si>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</si>
  <si>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</si>
  <si>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</si>
  <si>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</si>
  <si>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</si>
  <si>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</si>
  <si>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</si>
  <si>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</si>
  <si>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</si>
  <si>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</si>
  <si>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</si>
  <si>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</si>
  <si>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</si>
  <si>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</si>
  <si>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</si>
  <si>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</si>
  <si>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</si>
  <si>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</si>
  <si>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</si>
  <si>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</si>
  <si>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</si>
  <si>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</si>
  <si>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</si>
  <si>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</si>
  <si>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</si>
  <si>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</si>
  <si>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</si>
  <si>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</si>
  <si>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</si>
  <si>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</si>
  <si>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</si>
  <si>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</si>
  <si>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</si>
  <si>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</si>
  <si>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</si>
  <si>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</si>
  <si>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</si>
  <si>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</si>
  <si>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</si>
  <si>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</si>
  <si>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</si>
  <si>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</si>
  <si>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</si>
  <si>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</si>
  <si>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</si>
  <si>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</si>
  <si>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</si>
  <si>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</si>
  <si>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</si>
  <si>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</si>
  <si>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</si>
  <si>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</si>
  <si>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</si>
  <si>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</si>
  <si>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</si>
  <si>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</si>
  <si>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</si>
  <si>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</si>
  <si>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</si>
  <si>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</si>
  <si>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</si>
  <si>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</si>
  <si>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</si>
  <si>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</si>
  <si>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</si>
  <si>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</si>
  <si>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</si>
  <si>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</si>
  <si>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</si>
  <si>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</si>
  <si>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</si>
  <si>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</si>
  <si>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</si>
  <si>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</si>
  <si>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</si>
  <si>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</si>
  <si>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</si>
  <si>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</si>
  <si>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</si>
  <si>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</si>
  <si>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</si>
  <si>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</si>
  <si>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</si>
  <si>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</si>
  <si>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</si>
  <si>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</si>
  <si>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</si>
  <si>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</si>
  <si>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</si>
  <si>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</si>
  <si>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</si>
  <si>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</si>
  <si>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</si>
  <si>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</si>
  <si>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</si>
  <si>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</si>
  <si>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</si>
  <si>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</si>
  <si>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</si>
  <si>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</si>
  <si>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</si>
  <si>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</si>
  <si>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</si>
  <si>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</si>
  <si>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</si>
  <si>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</si>
  <si>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</si>
  <si>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</si>
  <si>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</si>
  <si>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</si>
  <si>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</si>
  <si>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</si>
  <si>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</si>
  <si>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</si>
  <si>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</si>
  <si>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</si>
  <si>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</si>
  <si>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</si>
  <si>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</si>
  <si>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</si>
  <si>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</si>
  <si>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</si>
  <si>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</si>
  <si>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</si>
  <si>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</si>
  <si>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</si>
  <si>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</si>
  <si>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</si>
  <si>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</si>
  <si>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</si>
  <si>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</si>
  <si>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</si>
  <si>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</si>
  <si>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</si>
  <si>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</si>
  <si>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</si>
  <si>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</si>
  <si>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</si>
  <si>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</si>
  <si>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</si>
  <si>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</si>
  <si>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</si>
  <si>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</si>
  <si>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</si>
  <si>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</si>
  <si>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</si>
  <si>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</si>
  <si>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</si>
  <si>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</si>
  <si>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</si>
  <si>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</si>
  <si>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</si>
  <si>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</si>
  <si>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</si>
  <si>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</si>
  <si>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</si>
  <si>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</si>
  <si>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</si>
  <si>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</si>
  <si>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</si>
  <si>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</si>
  <si>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</si>
  <si>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</si>
  <si>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</si>
  <si>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</si>
  <si>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</si>
  <si>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</si>
  <si>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</si>
  <si>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</si>
  <si>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</si>
  <si>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</si>
  <si>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</si>
  <si>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</si>
  <si>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</si>
  <si>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</si>
  <si>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</si>
  <si>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</si>
  <si>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</si>
  <si>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</si>
  <si>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</si>
  <si>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</si>
  <si>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</si>
  <si>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</si>
  <si>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</si>
  <si>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</si>
  <si>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</si>
  <si>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</si>
  <si>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</si>
  <si>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</si>
  <si>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</si>
  <si>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</si>
  <si>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</si>
  <si>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</si>
  <si>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</si>
  <si>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</si>
  <si>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</si>
  <si>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</si>
  <si>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</si>
  <si>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</si>
  <si>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</si>
  <si>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</si>
  <si>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</si>
  <si>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</si>
  <si>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</si>
  <si>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</si>
  <si>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</si>
  <si>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</si>
  <si>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</si>
  <si>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</si>
  <si>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</si>
  <si>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</si>
  <si>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</si>
  <si>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</si>
  <si>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</si>
  <si>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</si>
  <si>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</si>
  <si>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</si>
  <si>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</si>
  <si>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</si>
  <si>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</si>
  <si>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</si>
  <si>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</si>
  <si>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</si>
  <si>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</si>
  <si>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</si>
  <si>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</si>
  <si>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</si>
  <si>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</si>
  <si>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</si>
  <si>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</si>
  <si>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</si>
  <si>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</si>
  <si>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</si>
  <si>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</si>
  <si>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</si>
  <si>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</si>
  <si>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</si>
  <si>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</si>
  <si>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</si>
  <si>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</si>
  <si>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</si>
  <si>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</si>
  <si>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</si>
  <si>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</si>
  <si>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</si>
  <si>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</si>
  <si>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</si>
  <si>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</si>
  <si>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</si>
  <si>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</si>
  <si>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</si>
  <si>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</si>
  <si>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</si>
  <si>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</si>
  <si>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</si>
  <si>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</si>
  <si>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</si>
  <si>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</si>
  <si>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</si>
  <si>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</si>
  <si>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</si>
  <si>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</si>
  <si>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</si>
  <si>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</si>
  <si>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</si>
  <si>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</si>
  <si>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</si>
  <si>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</si>
  <si>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</si>
  <si>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</si>
  <si>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</si>
  <si>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</si>
  <si>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</si>
  <si>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</si>
  <si>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</si>
  <si>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</si>
  <si>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</si>
  <si>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</si>
  <si>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</si>
  <si>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</si>
  <si>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</si>
  <si>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</si>
  <si>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</si>
  <si>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</si>
  <si>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</si>
  <si>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</si>
  <si>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</si>
  <si>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</si>
  <si>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</si>
  <si>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</si>
  <si>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</si>
  <si>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</si>
  <si>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</si>
  <si>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</si>
  <si>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</si>
  <si>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</si>
  <si>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</si>
  <si>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</si>
  <si>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</si>
  <si>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</si>
  <si>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</si>
  <si>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</si>
  <si>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</si>
  <si>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</si>
  <si>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</si>
  <si>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</si>
  <si>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</si>
  <si>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</si>
  <si>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</si>
  <si>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</si>
  <si>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</si>
  <si>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</si>
  <si>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</si>
  <si>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</si>
  <si>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</si>
  <si>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</si>
  <si>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</si>
  <si>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</si>
  <si>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</si>
  <si>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</si>
  <si>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</si>
  <si>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</si>
  <si>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</si>
  <si>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</si>
  <si>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</si>
  <si>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</si>
  <si>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</si>
  <si>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</si>
  <si>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</si>
  <si>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</si>
  <si>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</si>
  <si>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</si>
  <si>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</si>
  <si>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</si>
  <si>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</si>
  <si>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</si>
  <si>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</si>
  <si>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</si>
  <si>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</si>
  <si>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</si>
  <si>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</si>
  <si>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</si>
  <si>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</si>
  <si>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</si>
  <si>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</si>
  <si>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</si>
  <si>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</si>
  <si>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</si>
  <si>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</si>
  <si>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</si>
  <si>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</si>
  <si>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</si>
  <si>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</si>
  <si>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</si>
  <si>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</si>
  <si>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</si>
  <si>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</si>
  <si>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</si>
  <si>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</si>
  <si>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</si>
  <si>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</si>
  <si>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</si>
  <si>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</si>
  <si>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</si>
  <si>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</si>
  <si>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</si>
  <si>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</si>
  <si>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</si>
  <si>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</si>
  <si>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</si>
  <si>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</si>
  <si>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</si>
  <si>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</si>
  <si>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</si>
  <si>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</si>
  <si>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</si>
  <si>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</si>
  <si>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</si>
  <si>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</si>
  <si>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</si>
  <si>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</si>
  <si>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</si>
  <si>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</si>
  <si>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</si>
  <si>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</si>
  <si>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</si>
  <si>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</si>
  <si>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</si>
  <si>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</si>
  <si>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</si>
  <si>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</si>
  <si>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</si>
  <si>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</si>
  <si>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</si>
  <si>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</si>
  <si>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</si>
  <si>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</si>
  <si>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</si>
  <si>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</si>
  <si>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</si>
  <si>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</si>
  <si>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</si>
  <si>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</si>
  <si>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</si>
  <si>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</si>
  <si>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</si>
  <si>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</si>
  <si>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</si>
  <si>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</si>
  <si>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</si>
  <si>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</si>
  <si>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</si>
  <si>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</si>
  <si>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</si>
  <si>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</si>
  <si>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</si>
  <si>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</si>
  <si>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</si>
  <si>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</si>
  <si>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</si>
  <si>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</si>
  <si>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</si>
  <si>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</si>
  <si>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</si>
  <si>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</si>
  <si>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</si>
  <si>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</si>
  <si>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</si>
  <si>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</si>
  <si>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</si>
  <si>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</si>
  <si>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</si>
  <si>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</si>
  <si>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</si>
  <si>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</si>
  <si>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</si>
  <si>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</si>
  <si>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</si>
  <si>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</si>
  <si>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</si>
  <si>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</si>
  <si>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</si>
  <si>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</si>
  <si>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</si>
  <si>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</si>
  <si>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</si>
  <si>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</si>
  <si>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</si>
  <si>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</si>
  <si>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</si>
  <si>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</si>
  <si>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</si>
  <si>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</si>
  <si>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</si>
  <si>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</si>
  <si>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</si>
  <si>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</si>
  <si>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</si>
  <si>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</si>
  <si>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</si>
  <si>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</si>
  <si>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</si>
  <si>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</si>
  <si>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</si>
  <si>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</si>
  <si>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</si>
  <si>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</si>
  <si>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</si>
  <si>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</si>
  <si>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</si>
  <si>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</si>
  <si>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</si>
  <si>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</si>
  <si>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</si>
  <si>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</si>
  <si>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</si>
  <si>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</si>
  <si>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</si>
  <si>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</si>
  <si>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</si>
  <si>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</si>
  <si>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</si>
  <si>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</si>
  <si>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</si>
  <si>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</si>
  <si>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</si>
  <si>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</si>
  <si>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</si>
  <si>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</si>
  <si>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</si>
  <si>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</si>
  <si>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</si>
  <si>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</si>
  <si>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</si>
  <si>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</si>
  <si>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</si>
  <si>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</si>
  <si>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</si>
  <si>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</si>
  <si>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</si>
  <si>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</si>
  <si>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</si>
  <si>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</si>
  <si>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</si>
  <si>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</si>
  <si>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</si>
  <si>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</si>
  <si>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</si>
  <si>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</si>
  <si>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</si>
  <si>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</si>
  <si>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</si>
  <si>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</si>
  <si>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</si>
  <si>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</si>
  <si>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</si>
  <si>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</si>
  <si>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</si>
  <si>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</si>
  <si>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</si>
  <si>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</si>
  <si>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</si>
  <si>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</si>
  <si>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</si>
  <si>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</si>
  <si>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</si>
  <si>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</si>
  <si>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</si>
  <si>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</si>
  <si>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</si>
  <si>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</si>
  <si>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</si>
  <si>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</si>
  <si>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</si>
  <si>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</si>
  <si>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</si>
  <si>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</si>
  <si>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</si>
  <si>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</si>
  <si>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</si>
  <si>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</si>
  <si>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</si>
  <si>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</si>
  <si>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</si>
  <si>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</si>
  <si>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</si>
  <si>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</si>
  <si>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</si>
  <si>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</si>
  <si>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</si>
  <si>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</si>
  <si>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</si>
  <si>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</si>
  <si>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</si>
  <si>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</si>
  <si>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</si>
  <si>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</si>
  <si>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</si>
  <si>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</si>
  <si>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</si>
  <si>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</si>
  <si>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</si>
  <si>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</si>
  <si>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</si>
  <si>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</si>
  <si>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</si>
  <si>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</si>
  <si>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</si>
  <si>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</si>
  <si>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</si>
  <si>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</si>
  <si>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</si>
  <si>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</si>
  <si>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</si>
  <si>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</si>
  <si>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</si>
  <si>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</si>
  <si>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</si>
  <si>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</si>
  <si>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</si>
  <si>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</si>
  <si>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</si>
  <si>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</si>
  <si>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</si>
  <si>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</si>
  <si>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</si>
  <si>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</si>
  <si>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</si>
  <si>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</si>
  <si>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</si>
  <si>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</si>
  <si>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</si>
  <si>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</si>
  <si>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</si>
  <si>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</si>
  <si>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</si>
  <si>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</si>
  <si>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</si>
  <si>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</si>
  <si>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</si>
  <si>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</si>
  <si>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</si>
  <si>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</si>
  <si>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</si>
  <si>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</si>
  <si>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</si>
  <si>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</si>
  <si>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</si>
  <si>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</si>
  <si>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</si>
  <si>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</si>
  <si>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</si>
  <si>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</si>
  <si>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</si>
  <si>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</si>
  <si>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</si>
  <si>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</si>
  <si>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</si>
  <si>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</si>
  <si>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</si>
  <si>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</si>
  <si>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</si>
  <si>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</si>
  <si>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</si>
  <si>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</si>
  <si>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</si>
  <si>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</si>
  <si>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</si>
  <si>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</si>
  <si>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</si>
  <si>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</si>
  <si>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</si>
  <si>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</si>
  <si>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</si>
  <si>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</si>
  <si>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</si>
  <si>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</si>
  <si>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</si>
  <si>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</si>
  <si>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</si>
  <si>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</si>
  <si>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</si>
  <si>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</si>
  <si>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</si>
  <si>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</si>
  <si>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</si>
  <si>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</si>
  <si>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</si>
  <si>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</si>
  <si>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</si>
  <si>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</si>
  <si>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</si>
  <si>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</si>
  <si>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</si>
  <si>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</si>
  <si>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</si>
  <si>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</si>
  <si>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</si>
  <si>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</si>
  <si>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</si>
  <si>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</si>
  <si>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</si>
  <si>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</si>
  <si>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</si>
  <si>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</si>
  <si>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</si>
  <si>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</si>
  <si>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</si>
  <si>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</si>
  <si>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</si>
  <si>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</si>
  <si>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</si>
  <si>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</si>
  <si>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</si>
  <si>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</si>
  <si>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</si>
  <si>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</si>
  <si>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</si>
  <si>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</si>
  <si>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</si>
  <si>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</si>
  <si>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</si>
  <si>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</si>
  <si>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</si>
  <si>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</si>
  <si>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</si>
  <si>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</si>
  <si>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</si>
  <si>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</si>
  <si>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</si>
  <si>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</si>
  <si>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</si>
  <si>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</si>
  <si>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</si>
  <si>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</si>
  <si>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</si>
  <si>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</si>
  <si>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</si>
  <si>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</si>
  <si>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</si>
  <si>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</si>
  <si>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</si>
  <si>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</si>
  <si>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</si>
  <si>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</si>
  <si>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</si>
  <si>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</si>
  <si>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</si>
  <si>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</si>
  <si>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</si>
  <si>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</si>
  <si>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</si>
  <si>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</si>
  <si>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</si>
  <si>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</si>
  <si>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</si>
  <si>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</si>
  <si>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</si>
  <si>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</si>
  <si>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</si>
  <si>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</si>
  <si>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</si>
  <si>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</si>
  <si>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</si>
  <si>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</si>
  <si>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</si>
  <si>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</si>
  <si>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</si>
  <si>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</si>
  <si>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</si>
  <si>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</si>
  <si>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</si>
  <si>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</si>
  <si>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</si>
  <si>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</si>
  <si>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</si>
  <si>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</si>
  <si>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</si>
  <si>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</si>
  <si>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</si>
  <si>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</si>
  <si>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</si>
  <si>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</si>
  <si>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</si>
  <si>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</si>
  <si>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</si>
  <si>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</si>
  <si>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</si>
  <si>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</si>
  <si>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</si>
  <si>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</si>
  <si>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</si>
  <si>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</si>
  <si>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</si>
  <si>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</si>
  <si>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</si>
  <si>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</si>
  <si>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</si>
  <si>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</si>
  <si>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</si>
  <si>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</si>
  <si>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</si>
  <si>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</si>
  <si>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</si>
  <si>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</si>
  <si>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</si>
  <si>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</si>
  <si>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</si>
  <si>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</si>
  <si>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</si>
  <si>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</si>
  <si>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</si>
  <si>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</si>
  <si>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</si>
  <si>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</si>
  <si>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</si>
  <si>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</si>
  <si>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</si>
  <si>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</si>
  <si>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</si>
  <si>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</si>
  <si>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</si>
  <si>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</si>
  <si>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</si>
  <si>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</si>
  <si>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</si>
  <si>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</si>
  <si>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</si>
  <si>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</si>
  <si>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</si>
  <si>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</si>
  <si>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</si>
  <si>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</si>
  <si>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</si>
  <si>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</si>
  <si>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</si>
  <si>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</si>
  <si>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</si>
  <si>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</si>
  <si>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</si>
  <si>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</si>
  <si>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</si>
  <si>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</si>
  <si>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</si>
  <si>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</si>
  <si>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</si>
  <si>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</si>
  <si>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</si>
  <si>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</si>
  <si>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</si>
  <si>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</si>
  <si>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</si>
  <si>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</si>
  <si>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</si>
  <si>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</si>
  <si>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</si>
  <si>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</si>
  <si>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</si>
  <si>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</si>
  <si>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</si>
  <si>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</si>
  <si>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</si>
  <si>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</si>
  <si>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</si>
  <si>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</si>
  <si>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</si>
  <si>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</si>
  <si>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</si>
  <si>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</si>
  <si>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</si>
  <si>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</si>
  <si>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</si>
  <si>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</si>
  <si>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</si>
  <si>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</si>
  <si>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</si>
  <si>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</si>
  <si>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</si>
  <si>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</si>
  <si>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</si>
  <si>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</si>
  <si>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</si>
  <si>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</si>
  <si>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</si>
  <si>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</si>
  <si>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</si>
  <si>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</si>
  <si>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</si>
  <si>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</si>
  <si>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</si>
  <si>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</si>
  <si>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</si>
  <si>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</si>
  <si>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</si>
  <si>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</si>
  <si>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</si>
  <si>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</si>
  <si>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</si>
  <si>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</si>
  <si>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</si>
  <si>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</si>
  <si>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</si>
  <si>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</si>
  <si>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</si>
  <si>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</si>
  <si>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</si>
  <si>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</si>
  <si>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</si>
  <si>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</si>
  <si>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</si>
  <si>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</si>
  <si>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</si>
  <si>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</si>
  <si>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</si>
  <si>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</si>
  <si>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</si>
  <si>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</si>
  <si>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</si>
  <si>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</si>
  <si>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</si>
  <si>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</si>
  <si>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</si>
  <si>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</si>
  <si>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</si>
  <si>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</si>
  <si>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</si>
  <si>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</si>
  <si>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</si>
  <si>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</si>
  <si>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</si>
  <si>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</si>
  <si>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</si>
  <si>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</si>
  <si>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</si>
  <si>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</si>
  <si>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</si>
  <si>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</si>
  <si>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</si>
  <si>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</si>
  <si>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</si>
  <si>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</si>
  <si>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</si>
  <si>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</si>
  <si>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</si>
  <si>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</si>
  <si>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</si>
  <si>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</si>
  <si>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</si>
  <si>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</si>
  <si>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</si>
  <si>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</si>
  <si>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</si>
  <si>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</si>
  <si>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</si>
  <si>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</si>
  <si>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</si>
  <si>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</si>
  <si>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</si>
  <si>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</si>
  <si>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</si>
  <si>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</si>
  <si>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</si>
  <si>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</si>
  <si>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</si>
  <si>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</si>
  <si>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</si>
  <si>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</si>
  <si>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</si>
  <si>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</si>
  <si>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</si>
  <si>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</si>
  <si>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</si>
  <si>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</si>
  <si>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</si>
  <si>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</si>
  <si>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</si>
  <si>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</si>
  <si>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</si>
  <si>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</si>
  <si>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</si>
  <si>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</si>
  <si>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</si>
  <si>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</si>
  <si>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</si>
  <si>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</si>
  <si>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</si>
  <si>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</si>
  <si>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</si>
  <si>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</si>
  <si>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</si>
  <si>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</si>
  <si>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</si>
  <si>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</si>
  <si>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</si>
  <si>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</si>
  <si>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</si>
  <si>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</si>
  <si>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</si>
  <si>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</si>
  <si>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</si>
  <si>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</si>
  <si>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</si>
  <si>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</si>
  <si>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</si>
  <si>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</si>
  <si>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</si>
  <si>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</si>
  <si>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</si>
  <si>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</si>
  <si>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</si>
  <si>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</si>
  <si>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</si>
  <si>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</si>
  <si>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</si>
  <si>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</si>
  <si>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</si>
  <si>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</si>
  <si>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</si>
  <si>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</si>
  <si>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</si>
  <si>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</si>
  <si>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</si>
  <si>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</si>
  <si>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</si>
  <si>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</si>
  <si>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</si>
  <si>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</si>
  <si>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</si>
  <si>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</si>
  <si>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</si>
  <si>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</si>
  <si>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</si>
  <si>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</si>
  <si>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</si>
  <si>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</si>
  <si>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</si>
  <si>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</si>
  <si>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</si>
  <si>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</si>
  <si>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</si>
  <si>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</si>
  <si>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</si>
  <si>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</si>
  <si>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</si>
  <si>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</si>
  <si>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</si>
  <si>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</si>
  <si>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</si>
  <si>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</si>
  <si>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</si>
  <si>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</si>
  <si>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</si>
  <si>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</si>
  <si>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</si>
  <si>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</si>
  <si>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</si>
  <si>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</si>
  <si>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</si>
  <si>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</si>
  <si>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</si>
  <si>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</si>
  <si>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</si>
  <si>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</si>
  <si>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</si>
  <si>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</si>
  <si>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</si>
  <si>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</si>
  <si>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</si>
  <si>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</si>
  <si>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</si>
  <si>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</si>
  <si>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</si>
  <si>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</si>
  <si>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</si>
  <si>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</si>
  <si>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</si>
  <si>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</si>
  <si>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</si>
  <si>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</si>
  <si>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</si>
  <si>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</si>
  <si>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</si>
  <si>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</si>
  <si>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</si>
  <si>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</si>
  <si>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</si>
  <si>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</si>
  <si>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</si>
  <si>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</si>
  <si>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</si>
  <si>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</si>
  <si>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</si>
  <si>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</si>
  <si>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</si>
  <si>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</si>
  <si>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</si>
  <si>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</si>
  <si>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</si>
  <si>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</si>
  <si>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</si>
  <si>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</si>
  <si>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</si>
  <si>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</si>
  <si>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</si>
  <si>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</si>
  <si>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</si>
  <si>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</si>
  <si>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</si>
  <si>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</si>
  <si>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</si>
  <si>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</si>
  <si>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</si>
  <si>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</si>
  <si>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</si>
  <si>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</si>
  <si>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</si>
  <si>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</si>
  <si>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</si>
  <si>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</si>
  <si>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</si>
  <si>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</si>
  <si>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</si>
  <si>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</si>
  <si>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</si>
  <si>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</si>
  <si>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</si>
  <si>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</si>
  <si>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</si>
  <si>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</si>
  <si>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</si>
  <si>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</si>
  <si>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</si>
  <si>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</si>
  <si>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</si>
  <si>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</si>
  <si>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</si>
  <si>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</si>
  <si>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</si>
  <si>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</si>
  <si>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</si>
  <si>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</si>
  <si>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</si>
  <si>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</si>
  <si>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</si>
  <si>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</si>
  <si>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</si>
  <si>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</si>
  <si>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</si>
  <si>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</si>
  <si>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</si>
  <si>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</si>
  <si>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</si>
  <si>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</si>
  <si>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</si>
  <si>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</si>
  <si>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</si>
  <si>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</si>
  <si>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</si>
  <si>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</si>
  <si>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</si>
  <si>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</si>
  <si>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</si>
  <si>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</si>
  <si>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</si>
  <si>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</si>
  <si>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</si>
  <si>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</si>
  <si>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</si>
  <si>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</si>
  <si>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</si>
  <si>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</si>
  <si>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</si>
  <si>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</si>
  <si>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</si>
  <si>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</si>
  <si>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</si>
  <si>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</si>
  <si>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</si>
  <si>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</si>
  <si>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</si>
  <si>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</si>
  <si>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</si>
  <si>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</si>
  <si>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</si>
  <si>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</si>
  <si>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</si>
  <si>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</si>
  <si>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</si>
  <si>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</si>
  <si>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</si>
  <si>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</si>
  <si>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</si>
  <si>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</si>
  <si>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</si>
  <si>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</si>
  <si>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</si>
  <si>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</si>
  <si>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</si>
  <si>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</si>
  <si>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</si>
  <si>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</si>
  <si>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</si>
  <si>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</si>
  <si>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</si>
  <si>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</si>
  <si>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</si>
  <si>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</si>
  <si>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</si>
  <si>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</si>
  <si>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</si>
  <si>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</si>
  <si>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</si>
  <si>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</si>
  <si>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</si>
  <si>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</si>
  <si>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</si>
  <si>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</si>
  <si>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</si>
  <si>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</si>
  <si>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</si>
  <si>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</si>
  <si>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</si>
  <si>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</si>
  <si>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</si>
  <si>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</si>
  <si>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</si>
  <si>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</si>
  <si>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</si>
  <si>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</si>
  <si>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</si>
  <si>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</si>
  <si>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</si>
  <si>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</si>
  <si>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</si>
  <si>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</si>
  <si>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</si>
  <si>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</si>
  <si>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</si>
  <si>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</si>
  <si>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</si>
  <si>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</si>
  <si>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</si>
  <si>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</si>
  <si>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</si>
  <si>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</si>
  <si>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</si>
  <si>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</si>
  <si>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</si>
  <si>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</si>
  <si>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</si>
  <si>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</si>
  <si>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</si>
  <si>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</si>
  <si>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</si>
  <si>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</si>
  <si>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</si>
  <si>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</si>
  <si>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</si>
  <si>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</si>
  <si>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</si>
  <si>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</si>
  <si>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</si>
  <si>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</si>
  <si>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</si>
  <si>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</si>
  <si>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</si>
  <si>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</si>
  <si>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</si>
  <si>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</si>
  <si>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</si>
  <si>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</si>
  <si>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</si>
  <si>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</si>
  <si>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</si>
  <si>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</si>
  <si>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</si>
  <si>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</si>
  <si>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</si>
  <si>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</si>
  <si>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</si>
  <si>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</si>
  <si>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</si>
  <si>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</si>
  <si>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</si>
  <si>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</si>
  <si>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</si>
  <si>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</si>
  <si>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</si>
  <si>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</si>
  <si>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</si>
  <si>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</si>
  <si>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</si>
  <si>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</si>
  <si>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</si>
  <si>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</si>
  <si>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</si>
  <si>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</si>
  <si>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</si>
  <si>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</si>
  <si>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</si>
  <si>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</si>
  <si>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</si>
  <si>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</si>
  <si>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</si>
  <si>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</si>
  <si>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</si>
  <si>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</si>
  <si>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</si>
  <si>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</si>
  <si>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</si>
  <si>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</si>
  <si>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</si>
  <si>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</si>
  <si>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</si>
  <si>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</si>
  <si>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</si>
  <si>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</si>
  <si>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</si>
  <si>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</si>
  <si>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</si>
  <si>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</si>
  <si>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</si>
  <si>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</si>
  <si>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</si>
  <si>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</si>
  <si>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</si>
  <si>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</si>
  <si>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</si>
  <si>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</si>
  <si>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</si>
  <si>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</si>
  <si>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</si>
  <si>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</si>
  <si>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</si>
  <si>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</si>
  <si>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</si>
  <si>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</si>
  <si>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</si>
  <si>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</si>
  <si>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</si>
  <si>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</si>
  <si>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</si>
  <si>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</si>
  <si>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</si>
  <si>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</si>
  <si>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</si>
  <si>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</si>
  <si>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</si>
  <si>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</si>
  <si>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</si>
  <si>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</si>
  <si>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</si>
  <si>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</si>
  <si>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</si>
  <si>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</si>
  <si>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</si>
  <si>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</si>
  <si>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</si>
  <si>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</si>
  <si>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</si>
  <si>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</si>
  <si>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</si>
  <si>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</si>
  <si>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</si>
  <si>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</si>
  <si>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</si>
  <si>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</si>
  <si>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</si>
  <si>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</si>
  <si>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</si>
  <si>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</si>
  <si>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</si>
  <si>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</si>
  <si>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</si>
  <si>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</si>
  <si>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</si>
  <si>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</si>
  <si>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</si>
  <si>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</si>
  <si>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</si>
  <si>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</si>
  <si>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</si>
  <si>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</si>
  <si>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</si>
  <si>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</si>
  <si>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</si>
  <si>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</si>
  <si>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</si>
  <si>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</si>
  <si>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</si>
  <si>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</si>
  <si>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</si>
  <si>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</si>
  <si>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</si>
  <si>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</si>
  <si>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</si>
  <si>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</si>
  <si>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</si>
  <si>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</si>
  <si>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</si>
  <si>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</si>
  <si>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</si>
  <si>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</si>
  <si>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</si>
  <si>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</si>
  <si>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</si>
  <si>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</si>
  <si>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</si>
  <si>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</si>
  <si>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</si>
  <si>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</si>
  <si>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</si>
  <si>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</si>
  <si>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</si>
  <si>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</si>
  <si>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</si>
  <si>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</si>
  <si>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</si>
  <si>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</si>
  <si>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</si>
  <si>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</si>
  <si>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</si>
  <si>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</si>
  <si>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</si>
  <si>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</si>
  <si>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</si>
  <si>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</si>
  <si>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</si>
  <si>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</si>
  <si>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</si>
  <si>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</si>
  <si>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</si>
  <si>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</si>
  <si>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</si>
  <si>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</si>
  <si>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</si>
  <si>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</si>
  <si>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</si>
  <si>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</si>
  <si>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</si>
  <si>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</si>
  <si>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</si>
  <si>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</si>
  <si>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</si>
  <si>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</si>
  <si>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</si>
  <si>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</si>
  <si>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</si>
  <si>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</si>
  <si>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</si>
  <si>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</si>
  <si>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</si>
  <si>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</si>
  <si>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</si>
  <si>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</si>
  <si>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</si>
  <si>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</si>
  <si>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</si>
  <si>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</si>
  <si>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</si>
  <si>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</si>
  <si>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</si>
  <si>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</si>
  <si>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</si>
  <si>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</si>
  <si>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</si>
  <si>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</si>
  <si>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</si>
  <si>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</si>
  <si>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</si>
  <si>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</si>
  <si>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</si>
  <si>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</si>
  <si>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</si>
  <si>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</si>
  <si>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</si>
  <si>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</si>
  <si>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</si>
  <si>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</si>
  <si>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</si>
  <si>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</si>
  <si>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</si>
  <si>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</si>
  <si>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</si>
  <si>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</si>
  <si>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</si>
  <si>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</si>
  <si>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</si>
  <si>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</si>
  <si>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</si>
  <si>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</si>
  <si>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</si>
  <si>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</si>
  <si>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</si>
  <si>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</si>
  <si>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</si>
  <si>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</si>
  <si>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</si>
  <si>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</si>
  <si>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</si>
  <si>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</si>
  <si>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</si>
  <si>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</si>
  <si>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</si>
  <si>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</si>
  <si>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</si>
  <si>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</si>
  <si>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</si>
  <si>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</si>
  <si>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</si>
  <si>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</si>
  <si>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</si>
  <si>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</si>
  <si>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</si>
  <si>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</si>
  <si>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</si>
  <si>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</si>
  <si>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</si>
  <si>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</si>
  <si>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</si>
  <si>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</si>
  <si>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</si>
  <si>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</si>
  <si>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</si>
  <si>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</si>
  <si>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</si>
  <si>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</si>
  <si>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</si>
  <si>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</si>
  <si>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</si>
  <si>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</si>
  <si>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</si>
  <si>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</si>
  <si>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</si>
  <si>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</si>
  <si>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</si>
  <si>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</si>
  <si>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</si>
  <si>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</si>
  <si>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</si>
  <si>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</si>
  <si>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</si>
  <si>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</si>
  <si>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</si>
  <si>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</si>
  <si>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</si>
  <si>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</si>
  <si>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</si>
  <si>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</si>
  <si>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</si>
  <si>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</si>
  <si>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</si>
  <si>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</si>
  <si>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</si>
  <si>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</si>
  <si>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</si>
  <si>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</si>
  <si>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</si>
  <si>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</si>
  <si>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</si>
  <si>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</si>
  <si>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</si>
  <si>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</si>
  <si>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</si>
  <si>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</si>
  <si>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</si>
  <si>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</si>
  <si>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</si>
  <si>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</si>
  <si>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</si>
  <si>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</si>
  <si>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</si>
  <si>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</si>
  <si>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</si>
  <si>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</si>
  <si>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</si>
  <si>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</si>
  <si>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</si>
  <si>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</si>
  <si>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</si>
  <si>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</si>
  <si>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</si>
  <si>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</si>
  <si>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</si>
  <si>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</si>
  <si>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</si>
  <si>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</si>
  <si>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</si>
  <si>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</si>
  <si>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</si>
  <si>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</si>
  <si>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</si>
  <si>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</si>
  <si>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</si>
  <si>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</si>
  <si>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</si>
  <si>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</si>
  <si>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</si>
  <si>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</si>
  <si>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</si>
  <si>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</si>
  <si>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</si>
  <si>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</si>
  <si>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</si>
  <si>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</si>
  <si>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</si>
  <si>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</si>
  <si>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</si>
  <si>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</si>
  <si>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</si>
  <si>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</si>
  <si>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</si>
  <si>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</si>
  <si>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</si>
  <si>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</si>
  <si>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</si>
  <si>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</si>
  <si>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</si>
  <si>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</si>
  <si>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</si>
  <si>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</si>
  <si>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</si>
  <si>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</si>
  <si>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</si>
  <si>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</si>
  <si>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</si>
  <si>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</si>
  <si>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</si>
  <si>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</si>
  <si>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</si>
  <si>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</si>
  <si>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</si>
  <si>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</si>
  <si>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</si>
  <si>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</si>
  <si>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</si>
  <si>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</si>
  <si>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</si>
  <si>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</si>
  <si>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</si>
  <si>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</si>
  <si>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</si>
  <si>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</si>
  <si>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</si>
  <si>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</si>
  <si>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</si>
  <si>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</si>
  <si>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</si>
  <si>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</si>
  <si>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</si>
  <si>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</si>
  <si>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</si>
  <si>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</si>
  <si>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</si>
  <si>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</si>
  <si>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</si>
  <si>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</si>
  <si>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</si>
  <si>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</si>
  <si>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</si>
  <si>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</si>
  <si>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</si>
  <si>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</si>
  <si>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</si>
  <si>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</si>
  <si>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</si>
  <si>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</si>
  <si>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</si>
  <si>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</si>
  <si>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</si>
  <si>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</si>
  <si>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</si>
  <si>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</si>
  <si>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</si>
  <si>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</si>
  <si>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</si>
  <si>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</si>
  <si>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</si>
  <si>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</si>
  <si>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</si>
  <si>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</si>
  <si>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</si>
  <si>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</si>
  <si>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</si>
  <si>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</si>
  <si>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</si>
  <si>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</si>
  <si>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</si>
  <si>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</si>
  <si>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</si>
  <si>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</si>
  <si>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</si>
  <si>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</si>
  <si>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</si>
  <si>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</si>
  <si>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</si>
  <si>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</si>
  <si>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</si>
  <si>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</si>
  <si>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</si>
  <si>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</si>
  <si>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</si>
  <si>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</si>
  <si>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</si>
  <si>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</si>
  <si>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</si>
  <si>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</si>
  <si>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</si>
  <si>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</si>
  <si>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</si>
  <si>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</si>
  <si>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</si>
  <si>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</si>
  <si>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</si>
  <si>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</si>
  <si>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</si>
  <si>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</si>
  <si>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</si>
  <si>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</si>
  <si>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</si>
  <si>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</si>
  <si>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</si>
  <si>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</si>
  <si>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</si>
  <si>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</si>
  <si>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</si>
  <si>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</si>
  <si>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</si>
  <si>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</si>
  <si>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</si>
  <si>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</si>
  <si>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</si>
  <si>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</si>
  <si>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</si>
  <si>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</si>
  <si>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</si>
  <si>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</si>
  <si>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</si>
  <si>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</si>
  <si>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</si>
  <si>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</si>
  <si>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</si>
  <si>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</si>
  <si>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</si>
  <si>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</si>
  <si>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</si>
  <si>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</si>
  <si>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</si>
  <si>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</si>
  <si>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</si>
  <si>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</si>
  <si>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</si>
  <si>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</si>
  <si>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</si>
  <si>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</si>
  <si>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</si>
  <si>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</si>
  <si>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</si>
  <si>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</si>
  <si>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</si>
  <si>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</si>
  <si>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</si>
  <si>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</si>
  <si>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</si>
  <si>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</si>
  <si>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</si>
  <si>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</si>
  <si>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</si>
  <si>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</si>
  <si>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</si>
  <si>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</si>
  <si>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</si>
  <si>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</si>
  <si>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</si>
  <si>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</si>
  <si>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</si>
  <si>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</si>
  <si>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</si>
  <si>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</si>
  <si>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</si>
  <si>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</si>
  <si>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</si>
  <si>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</si>
  <si>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</si>
  <si>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</si>
  <si>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</si>
  <si>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</si>
  <si>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</si>
  <si>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</si>
  <si>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</si>
  <si>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</si>
  <si>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</si>
  <si>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</si>
  <si>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</si>
  <si>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</si>
  <si>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</si>
  <si>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</si>
  <si>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</si>
  <si>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</si>
  <si>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</si>
  <si>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</si>
  <si>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</si>
  <si>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</si>
  <si>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</si>
  <si>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</si>
  <si>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</si>
  <si>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</si>
  <si>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</si>
  <si>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</si>
  <si>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</si>
  <si>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</si>
  <si>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</si>
  <si>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</si>
  <si>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</si>
  <si>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</si>
  <si>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</si>
  <si>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</si>
  <si>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</si>
  <si>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</si>
  <si>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</si>
  <si>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</si>
  <si>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</si>
  <si>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</si>
  <si>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</si>
  <si>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</si>
  <si>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</si>
  <si>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</si>
  <si>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</si>
  <si>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</si>
  <si>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</si>
  <si>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</si>
  <si>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</si>
  <si>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</si>
  <si>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</si>
  <si>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</si>
  <si>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</si>
  <si>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</si>
  <si>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</si>
  <si>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</si>
  <si>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</si>
  <si>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</si>
  <si>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</si>
  <si>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</si>
  <si>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</si>
  <si>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</si>
  <si>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</si>
  <si>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</si>
  <si>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</si>
  <si>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</si>
  <si>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</si>
  <si>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</si>
  <si>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</si>
  <si>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</si>
  <si>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</si>
  <si>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</si>
  <si>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</si>
  <si>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</si>
  <si>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</si>
  <si>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</si>
  <si>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</si>
  <si>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</si>
  <si>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</si>
  <si>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</si>
  <si>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</si>
  <si>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</si>
  <si>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</si>
  <si>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</si>
  <si>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</si>
  <si>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</si>
  <si>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</si>
  <si>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</si>
  <si>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</si>
  <si>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</si>
  <si>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</si>
  <si>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</si>
  <si>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</si>
  <si>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</si>
  <si>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</si>
  <si>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</si>
  <si>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</si>
  <si>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</si>
  <si>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</si>
  <si>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</si>
  <si>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</si>
  <si>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</si>
  <si>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</si>
  <si>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</si>
  <si>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</si>
  <si>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</si>
  <si>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</si>
  <si>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</si>
  <si>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</si>
  <si>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</si>
  <si>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</si>
  <si>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</si>
  <si>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</si>
  <si>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</si>
  <si>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</si>
  <si>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</si>
  <si>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</si>
  <si>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</si>
  <si>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</si>
  <si>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</si>
  <si>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</si>
  <si>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</si>
  <si>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</si>
  <si>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</si>
  <si>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</si>
  <si>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</si>
  <si>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</si>
  <si>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</si>
  <si>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</si>
  <si>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</si>
  <si>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</si>
  <si>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</si>
  <si>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</si>
  <si>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</si>
  <si>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</si>
  <si>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</si>
  <si>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</si>
  <si>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</si>
  <si>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</si>
  <si>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</si>
  <si>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</si>
  <si>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</si>
  <si>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</si>
  <si>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</si>
  <si>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</si>
  <si>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</si>
  <si>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</si>
  <si>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</si>
  <si>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</si>
  <si>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</si>
  <si>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</si>
  <si>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</si>
  <si>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</si>
  <si>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</si>
  <si>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</si>
  <si>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</si>
  <si>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</si>
  <si>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</si>
  <si>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</si>
  <si>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</si>
  <si>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</si>
  <si>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</si>
  <si>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</si>
  <si>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</si>
  <si>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</si>
  <si>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</si>
  <si>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</si>
  <si>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</si>
  <si>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</si>
  <si>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</si>
  <si>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</si>
  <si>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</si>
  <si>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</si>
  <si>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</si>
  <si>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</si>
  <si>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</si>
  <si>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</si>
  <si>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</si>
  <si>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</si>
  <si>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</si>
  <si>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</si>
  <si>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</si>
  <si>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</si>
  <si>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</si>
  <si>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</si>
  <si>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</si>
  <si>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</si>
  <si>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</si>
  <si>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</si>
  <si>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</si>
  <si>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</si>
  <si>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</si>
  <si>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</si>
  <si>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</si>
  <si>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</si>
  <si>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</si>
  <si>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</si>
  <si>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</si>
  <si>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</si>
  <si>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</si>
  <si>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</si>
  <si>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</si>
  <si>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</si>
  <si>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</si>
  <si>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</si>
  <si>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</si>
  <si>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</si>
  <si>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</si>
  <si>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</si>
  <si>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</si>
  <si>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</si>
  <si>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</si>
  <si>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</si>
  <si>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</si>
  <si>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</si>
  <si>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</si>
  <si>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</si>
  <si>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</si>
  <si>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</si>
  <si>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</si>
  <si>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</si>
  <si>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</si>
  <si>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</si>
  <si>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</si>
  <si>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</si>
  <si>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</si>
  <si>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</si>
  <si>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</si>
  <si>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</si>
  <si>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</si>
  <si>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</si>
  <si>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</si>
  <si>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</si>
  <si>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</si>
  <si>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</si>
  <si>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</si>
  <si>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</si>
  <si>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</si>
  <si>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</si>
  <si>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</si>
  <si>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</si>
  <si>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</si>
  <si>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</si>
  <si>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</si>
  <si>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</si>
  <si>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</si>
  <si>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</si>
  <si>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</si>
  <si>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</si>
  <si>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</si>
  <si>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</si>
  <si>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</si>
  <si>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</si>
  <si>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</si>
  <si>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</si>
  <si>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</si>
  <si>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</si>
  <si>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</si>
  <si>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</si>
  <si>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</si>
  <si>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</si>
  <si>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</si>
  <si>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</si>
  <si>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</si>
  <si>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</si>
  <si>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</si>
  <si>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</si>
  <si>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</si>
  <si>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</si>
  <si>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</si>
  <si>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</si>
  <si>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</si>
  <si>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</si>
  <si>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</si>
  <si>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</si>
  <si>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</si>
  <si>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</si>
  <si>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</si>
  <si>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</si>
  <si>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</si>
  <si>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</si>
  <si>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</si>
  <si>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</si>
  <si>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</si>
  <si>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</si>
  <si>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</si>
  <si>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</si>
  <si>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</si>
  <si>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</si>
  <si>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</si>
  <si>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</si>
  <si>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</si>
  <si>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</si>
  <si>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</si>
  <si>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</si>
  <si>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</si>
  <si>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</si>
  <si>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</si>
  <si>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</si>
  <si>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</si>
  <si>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</si>
  <si>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</si>
  <si>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</si>
  <si>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</si>
  <si>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</si>
  <si>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</si>
  <si>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</si>
  <si>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</si>
  <si>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</si>
  <si>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</si>
  <si>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</si>
  <si>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</si>
  <si>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</si>
  <si>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</si>
  <si>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</si>
  <si>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</si>
  <si>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</si>
  <si>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</si>
  <si>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</si>
  <si>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</si>
  <si>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</si>
  <si>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</si>
  <si>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</si>
  <si>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</si>
  <si>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</si>
  <si>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</si>
  <si>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</si>
  <si>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</si>
  <si>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</si>
  <si>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</si>
  <si>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</si>
  <si>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</si>
  <si>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</si>
  <si>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</si>
  <si>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</si>
  <si>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</si>
  <si>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</si>
  <si>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</si>
  <si>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</si>
  <si>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</si>
  <si>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</si>
  <si>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</si>
  <si>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</si>
  <si>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</si>
  <si>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</si>
  <si>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</si>
  <si>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</si>
  <si>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</si>
  <si>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</si>
  <si>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</si>
  <si>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</si>
  <si>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</si>
  <si>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</si>
  <si>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</si>
  <si>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</si>
  <si>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</si>
  <si>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</si>
  <si>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</si>
  <si>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</si>
  <si>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</si>
  <si>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</si>
  <si>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</si>
  <si>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</si>
  <si>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</si>
  <si>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</si>
  <si>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</si>
  <si>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</si>
  <si>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</si>
  <si>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</si>
  <si>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</si>
  <si>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</si>
  <si>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</si>
  <si>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</si>
  <si>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</si>
  <si>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</si>
  <si>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</si>
  <si>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</si>
  <si>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</si>
  <si>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</si>
  <si>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</si>
  <si>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</si>
  <si>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</si>
  <si>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</si>
  <si>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</si>
  <si>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</si>
  <si>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</si>
  <si>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</si>
  <si>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</si>
  <si>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</si>
  <si>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</si>
  <si>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</si>
  <si>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</si>
  <si>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</si>
  <si>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</si>
  <si>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</si>
  <si>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</si>
  <si>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</si>
  <si>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</si>
  <si>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</si>
  <si>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</si>
  <si>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</si>
  <si>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</si>
  <si>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</si>
  <si>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</si>
  <si>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</si>
  <si>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</si>
  <si>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</si>
  <si>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</si>
  <si>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</si>
  <si>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</si>
  <si>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</si>
  <si>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</si>
  <si>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</si>
  <si>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</si>
  <si>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</si>
  <si>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</si>
  <si>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</si>
  <si>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</si>
  <si>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</si>
  <si>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</si>
  <si>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</si>
  <si>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</si>
  <si>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</si>
  <si>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</si>
  <si>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</si>
  <si>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</si>
  <si>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</si>
  <si>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</si>
  <si>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</si>
  <si>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</si>
  <si>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</si>
  <si>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</si>
  <si>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</si>
  <si>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</si>
  <si>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</si>
  <si>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</si>
  <si>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</si>
  <si>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</si>
  <si>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</si>
  <si>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</si>
  <si>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</si>
  <si>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</si>
  <si>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</si>
  <si>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</si>
  <si>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</si>
  <si>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</si>
  <si>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</si>
  <si>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</si>
  <si>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</si>
  <si>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</si>
  <si>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</si>
  <si>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</si>
  <si>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</si>
  <si>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</si>
  <si>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</si>
  <si>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</si>
  <si>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</si>
  <si>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</si>
  <si>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</si>
  <si>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</si>
  <si>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</si>
  <si>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</si>
  <si>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</si>
  <si>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</si>
  <si>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</si>
  <si>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</si>
  <si>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</si>
  <si>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</si>
  <si>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</si>
  <si>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</si>
  <si>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</si>
  <si>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</si>
  <si>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</si>
  <si>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</si>
  <si>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</si>
  <si>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</si>
  <si>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</si>
  <si>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</si>
  <si>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</si>
  <si>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</si>
  <si>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</si>
  <si>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</si>
  <si>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</si>
  <si>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</si>
  <si>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</si>
  <si>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</si>
  <si>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</si>
  <si>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</si>
  <si>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</si>
  <si>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</si>
  <si>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</si>
  <si>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</si>
  <si>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</si>
  <si>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</si>
  <si>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</si>
  <si>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</si>
  <si>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</si>
  <si>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</si>
  <si>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</si>
  <si>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</si>
  <si>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</si>
  <si>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</si>
  <si>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</si>
  <si>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</si>
  <si>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</si>
  <si>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</si>
  <si>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</si>
  <si>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</si>
  <si>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</si>
  <si>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</si>
  <si>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</si>
  <si>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</si>
  <si>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</si>
  <si>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</si>
  <si>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</si>
  <si>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</si>
  <si>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</si>
  <si>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</si>
  <si>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</si>
  <si>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</si>
  <si>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</si>
  <si>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</si>
  <si>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</si>
  <si>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</si>
  <si>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</si>
  <si>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</si>
  <si>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</si>
  <si>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</si>
  <si>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</si>
  <si>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</si>
  <si>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</si>
  <si>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</si>
  <si>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</si>
  <si>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</si>
  <si>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</si>
  <si>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</si>
  <si>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</si>
  <si>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</si>
  <si>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</si>
  <si>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</si>
  <si>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</si>
  <si>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</si>
  <si>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</si>
  <si>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</si>
  <si>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</si>
  <si>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</si>
  <si>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</si>
  <si>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</si>
  <si>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</si>
  <si>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</si>
  <si>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</si>
  <si>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</si>
  <si>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</si>
  <si>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</si>
  <si>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</si>
  <si>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</si>
  <si>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</si>
  <si>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</si>
  <si>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</si>
  <si>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</si>
  <si>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</si>
  <si>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</si>
  <si>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</si>
  <si>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</si>
  <si>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</si>
  <si>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</si>
  <si>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</si>
  <si>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</si>
  <si>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</si>
  <si>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</si>
  <si>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</si>
  <si>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</si>
  <si>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</si>
  <si>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</si>
  <si>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</si>
  <si>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</si>
  <si>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</si>
  <si>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</si>
  <si>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</si>
  <si>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</si>
  <si>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</si>
  <si>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</si>
  <si>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</si>
  <si>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</si>
  <si>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</si>
  <si>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</si>
  <si>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</si>
  <si>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</si>
  <si>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</si>
  <si>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</si>
  <si>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</si>
  <si>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</si>
  <si>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</si>
  <si>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</si>
  <si>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</si>
  <si>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</si>
  <si>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</si>
  <si>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</si>
  <si>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</si>
  <si>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</si>
  <si>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</si>
  <si>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</si>
  <si>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</si>
  <si>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</si>
  <si>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</si>
  <si>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</si>
  <si>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</si>
  <si>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</si>
  <si>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</si>
  <si>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</si>
  <si>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</si>
  <si>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</si>
  <si>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</si>
  <si>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</si>
  <si>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</si>
  <si>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</si>
  <si>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</si>
  <si>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</si>
  <si>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</si>
  <si>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</si>
  <si>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</si>
  <si>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</si>
  <si>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</si>
  <si>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</si>
  <si>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</si>
  <si>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</si>
  <si>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</si>
  <si>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</si>
  <si>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</si>
  <si>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</si>
  <si>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</si>
  <si>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</si>
  <si>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</si>
  <si>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</si>
  <si>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</si>
  <si>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</si>
  <si>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</si>
  <si>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</si>
  <si>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</si>
  <si>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</si>
  <si>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</si>
  <si>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</si>
  <si>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</si>
  <si>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</si>
  <si>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</si>
  <si>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</si>
  <si>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</si>
  <si>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</si>
  <si>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</si>
  <si>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</si>
  <si>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</si>
  <si>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</si>
  <si>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</si>
  <si>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</si>
  <si>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</si>
  <si>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</si>
  <si>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</si>
  <si>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</si>
  <si>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</si>
  <si>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</si>
  <si>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</si>
  <si>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</si>
  <si>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</si>
  <si>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</si>
  <si>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</si>
  <si>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</si>
  <si>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</si>
  <si>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</si>
  <si>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</si>
  <si>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</si>
  <si>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</si>
  <si>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</si>
  <si>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</si>
  <si>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</si>
  <si>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</si>
  <si>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</si>
  <si>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</si>
  <si>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</si>
  <si>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</si>
  <si>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</si>
  <si>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</si>
  <si>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</si>
  <si>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</si>
  <si>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</si>
  <si>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</si>
  <si>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</si>
  <si>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</si>
  <si>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</si>
  <si>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</si>
  <si>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</si>
  <si>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</si>
  <si>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</si>
  <si>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</si>
  <si>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</si>
  <si>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</si>
  <si>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</si>
  <si>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</si>
  <si>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</si>
  <si>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</si>
  <si>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</si>
  <si>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</si>
  <si>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</si>
  <si>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</si>
  <si>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</si>
  <si>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</si>
  <si>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</si>
  <si>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</si>
  <si>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</si>
  <si>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</si>
  <si>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</si>
  <si>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</si>
  <si>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</si>
  <si>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</si>
  <si>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</si>
  <si>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</si>
  <si>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</si>
  <si>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</si>
  <si>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</si>
  <si>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</si>
  <si>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</si>
  <si>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</si>
  <si>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</si>
  <si>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</si>
  <si>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</si>
  <si>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</si>
  <si>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</si>
  <si>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</si>
  <si>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</si>
  <si>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</si>
  <si>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</si>
  <si>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</si>
  <si>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</si>
  <si>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</si>
  <si>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</si>
  <si>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</si>
  <si>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</si>
  <si>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</si>
  <si>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</si>
  <si>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</si>
  <si>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</si>
  <si>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</si>
  <si>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</si>
  <si>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</si>
  <si>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</si>
  <si>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</si>
  <si>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</si>
  <si>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</si>
  <si>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</si>
  <si>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</si>
  <si>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</si>
  <si>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</si>
  <si>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</si>
  <si>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</si>
  <si>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</si>
  <si>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</si>
  <si>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</si>
  <si>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</si>
  <si>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</si>
  <si>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</si>
  <si>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</si>
  <si>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</si>
  <si>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</si>
  <si>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</si>
  <si>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</si>
  <si>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</si>
  <si>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</si>
  <si>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</si>
  <si>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</si>
  <si>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</si>
  <si>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</si>
  <si>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</si>
  <si>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</si>
  <si>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</si>
  <si>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</si>
  <si>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</si>
  <si>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</si>
  <si>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</si>
  <si>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</si>
  <si>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</si>
  <si>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</si>
  <si>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</si>
  <si>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</si>
  <si>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</si>
  <si>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</si>
  <si>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</si>
  <si>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</si>
  <si>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</si>
  <si>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</si>
  <si>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</si>
  <si>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</si>
  <si>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</si>
  <si>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</si>
  <si>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</si>
  <si>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</si>
  <si>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</si>
  <si>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</si>
  <si>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</si>
  <si>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</si>
  <si>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</si>
  <si>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</si>
  <si>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</si>
  <si>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</si>
  <si>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</si>
  <si>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</si>
  <si>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</si>
  <si>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</si>
  <si>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</si>
  <si>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</si>
  <si>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</si>
  <si>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</si>
  <si>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</si>
  <si>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</si>
  <si>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</si>
  <si>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</si>
  <si>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</si>
  <si>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</si>
  <si>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</si>
  <si>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</si>
  <si>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</si>
  <si>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</si>
  <si>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</si>
  <si>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</si>
  <si>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</si>
  <si>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</si>
  <si>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</si>
  <si>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</si>
  <si>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</si>
  <si>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</si>
  <si>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</si>
  <si>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</si>
  <si>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</si>
  <si>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</si>
  <si>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</si>
  <si>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</si>
  <si>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</si>
  <si>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</si>
  <si>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</si>
  <si>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</si>
  <si>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</si>
  <si>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</si>
  <si>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</si>
  <si>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</si>
  <si>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</si>
  <si>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</si>
  <si>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</si>
  <si>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</si>
  <si>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</si>
  <si>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</si>
  <si>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</si>
  <si>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</si>
  <si>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</si>
  <si>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</si>
  <si>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</si>
  <si>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</si>
  <si>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</si>
  <si>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</si>
  <si>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</si>
  <si>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</si>
  <si>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</si>
  <si>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</si>
  <si>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</si>
  <si>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</si>
  <si>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</si>
  <si>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</si>
  <si>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</si>
  <si>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</si>
  <si>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</si>
  <si>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</si>
  <si>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</si>
  <si>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</si>
  <si>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</si>
  <si>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</si>
  <si>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</si>
  <si>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</si>
  <si>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</si>
  <si>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</si>
  <si>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</si>
  <si>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</si>
  <si>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</si>
  <si>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</si>
  <si>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</si>
  <si>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</si>
  <si>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</si>
  <si>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</si>
  <si>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</si>
  <si>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</si>
  <si>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</si>
  <si>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</si>
  <si>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</si>
  <si>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</si>
  <si>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</si>
  <si>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</si>
  <si>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</si>
  <si>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</si>
  <si>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</si>
  <si>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</si>
  <si>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</si>
  <si>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</si>
  <si>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</si>
  <si>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</si>
  <si>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</si>
  <si>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</si>
  <si>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</si>
  <si>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</si>
  <si>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</si>
  <si>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</si>
  <si>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</si>
  <si>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</si>
  <si>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</si>
  <si>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</si>
  <si>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</si>
  <si>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</si>
  <si>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</si>
  <si>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</si>
  <si>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</si>
  <si>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</si>
  <si>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</si>
  <si>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</si>
  <si>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</si>
  <si>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</si>
  <si>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</si>
  <si>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</si>
  <si>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</si>
  <si>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</si>
  <si>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</si>
  <si>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</si>
  <si>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</si>
  <si>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</si>
  <si>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</si>
  <si>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</si>
  <si>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</si>
  <si>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</si>
  <si>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</si>
  <si>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</si>
  <si>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</si>
  <si>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</si>
  <si>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</si>
  <si>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</si>
  <si>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</si>
  <si>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</si>
  <si>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</si>
  <si>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</si>
  <si>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</si>
  <si>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</si>
  <si>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</si>
  <si>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</si>
  <si>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</si>
  <si>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</si>
  <si>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</si>
  <si>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</si>
  <si>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</si>
  <si>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</si>
  <si>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</si>
  <si>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</si>
  <si>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</si>
  <si>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</si>
  <si>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</si>
  <si>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</si>
  <si>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</si>
  <si>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</si>
  <si>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</si>
  <si>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</si>
  <si>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</si>
  <si>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</si>
  <si>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</si>
  <si>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</si>
  <si>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</si>
  <si>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</si>
  <si>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</si>
  <si>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</si>
  <si>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</si>
  <si>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</si>
  <si>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</si>
  <si>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</si>
  <si>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</si>
  <si>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</si>
  <si>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</si>
  <si>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</si>
  <si>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</si>
  <si>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</si>
  <si>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</si>
  <si>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</si>
  <si>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</si>
  <si>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</si>
  <si>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</si>
  <si>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</si>
  <si>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</si>
  <si>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</si>
  <si>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</si>
  <si>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</si>
  <si>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</si>
  <si>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</si>
  <si>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</si>
  <si>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</si>
  <si>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</si>
  <si>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</si>
  <si>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</si>
  <si>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</si>
  <si>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</si>
  <si>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</si>
  <si>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</si>
  <si>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</si>
  <si>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</si>
  <si>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</si>
  <si>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</si>
  <si>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</si>
  <si>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</si>
  <si>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</si>
  <si>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</si>
  <si>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</si>
  <si>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</si>
  <si>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</si>
  <si>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</si>
  <si>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</si>
  <si>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</si>
  <si>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</si>
  <si>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</si>
  <si>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</si>
  <si>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</si>
  <si>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</si>
  <si>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</si>
  <si>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</si>
  <si>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</si>
  <si>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</si>
  <si>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</si>
  <si>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</si>
  <si>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</si>
  <si>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</si>
  <si>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</si>
  <si>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</si>
  <si>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</si>
  <si>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</si>
  <si>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</si>
  <si>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</si>
  <si>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</si>
  <si>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</si>
  <si>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</si>
  <si>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</si>
  <si>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</si>
  <si>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</si>
  <si>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</si>
  <si>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</si>
  <si>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</si>
  <si>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</si>
  <si>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</si>
  <si>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</si>
  <si>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</si>
  <si>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</si>
  <si>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</si>
  <si>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</si>
  <si>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</si>
  <si>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</si>
  <si>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</si>
  <si>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</si>
  <si>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</si>
  <si>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</si>
  <si>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</si>
  <si>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</si>
  <si>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</si>
  <si>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</si>
  <si>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</si>
  <si>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</si>
  <si>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</si>
  <si>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</si>
  <si>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</si>
  <si>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</si>
  <si>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</si>
  <si>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</si>
  <si>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</si>
  <si>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</si>
  <si>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</si>
  <si>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</si>
  <si>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</si>
  <si>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</si>
  <si>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</si>
  <si>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</si>
  <si>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</si>
  <si>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</si>
  <si>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</si>
  <si>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</si>
  <si>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</si>
  <si>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</si>
  <si>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</si>
  <si>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</si>
  <si>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</si>
  <si>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</si>
  <si>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</si>
  <si>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</si>
  <si>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</si>
  <si>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</si>
  <si>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</si>
  <si>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</si>
  <si>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</si>
  <si>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</si>
  <si>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</si>
  <si>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</si>
  <si>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</si>
  <si>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</si>
  <si>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</si>
  <si>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</si>
  <si>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</si>
  <si>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</si>
  <si>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</si>
  <si>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</si>
  <si>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</si>
  <si>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</si>
  <si>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</si>
  <si>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</si>
  <si>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</si>
  <si>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</si>
  <si>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</si>
  <si>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</si>
  <si>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</si>
  <si>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</si>
  <si>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</si>
  <si>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</si>
  <si>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</si>
  <si>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</si>
  <si>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</si>
  <si>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</si>
  <si>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</si>
  <si>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</si>
  <si>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</si>
  <si>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</si>
  <si>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</si>
  <si>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</si>
  <si>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</si>
  <si>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</si>
  <si>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</si>
  <si>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</si>
  <si>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</si>
  <si>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</si>
  <si>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</si>
  <si>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</si>
  <si>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</si>
  <si>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</si>
  <si>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</si>
  <si>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</si>
  <si>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</si>
  <si>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</si>
  <si>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</si>
  <si>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</si>
  <si>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</si>
  <si>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</si>
  <si>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</si>
  <si>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</si>
  <si>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</si>
  <si>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</si>
  <si>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</si>
  <si>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</si>
  <si>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</si>
  <si>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</si>
  <si>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</si>
  <si>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</si>
  <si>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</si>
  <si>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</si>
  <si>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</si>
  <si>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</si>
  <si>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</si>
  <si>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</si>
  <si>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</si>
  <si>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</si>
  <si>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</si>
  <si>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</si>
  <si>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</si>
  <si>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</si>
  <si>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</si>
  <si>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</si>
  <si>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</si>
  <si>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</si>
  <si>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</si>
  <si>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</si>
  <si>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</si>
  <si>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</si>
  <si>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</si>
  <si>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</si>
  <si>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</si>
  <si>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</si>
  <si>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</si>
  <si>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</si>
  <si>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</si>
  <si>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</si>
  <si>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</si>
  <si>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</si>
  <si>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</si>
  <si>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</si>
  <si>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</si>
  <si>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</si>
  <si>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</si>
  <si>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</si>
  <si>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</si>
  <si>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</si>
  <si>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</si>
  <si>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</si>
  <si>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</si>
  <si>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</si>
  <si>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</si>
  <si>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</si>
  <si>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</si>
  <si>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</si>
  <si>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</si>
  <si>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</si>
  <si>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</si>
  <si>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</si>
  <si>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</si>
  <si>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</si>
  <si>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</si>
  <si>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</si>
  <si>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</si>
  <si>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</si>
  <si>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</si>
  <si>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</si>
  <si>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</si>
  <si>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</si>
  <si>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</si>
  <si>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</si>
  <si>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</si>
  <si>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</si>
  <si>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</si>
  <si>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</si>
  <si>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</si>
  <si>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</si>
  <si>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</si>
  <si>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</si>
  <si>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</si>
  <si>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</si>
  <si>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</si>
  <si>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</si>
  <si>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</si>
  <si>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</si>
  <si>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</si>
  <si>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</si>
  <si>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</si>
  <si>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</si>
  <si>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</si>
  <si>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</si>
  <si>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</si>
  <si>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</si>
  <si>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</si>
  <si>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</si>
  <si>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</si>
  <si>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</si>
  <si>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</si>
  <si>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</si>
  <si>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</si>
  <si>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</si>
  <si>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</si>
  <si>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</si>
  <si>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</si>
  <si>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</si>
  <si>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</si>
  <si>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</si>
  <si>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</si>
  <si>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</si>
  <si>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</si>
  <si>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</si>
  <si>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</si>
  <si>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</si>
  <si>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</si>
  <si>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</si>
  <si>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</si>
  <si>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</si>
  <si>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</si>
  <si>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</si>
  <si>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</si>
  <si>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</si>
  <si>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</si>
  <si>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</si>
  <si>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</si>
  <si>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</si>
  <si>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</si>
  <si>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</si>
  <si>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</si>
  <si>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</si>
  <si>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</si>
  <si>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</si>
  <si>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</si>
  <si>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</si>
  <si>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</si>
  <si>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</si>
  <si>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</si>
  <si>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</si>
  <si>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</si>
  <si>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</si>
  <si>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</si>
  <si>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</si>
  <si>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</si>
  <si>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</si>
  <si>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</si>
  <si>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</si>
  <si>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</si>
  <si>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</si>
  <si>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</si>
  <si>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</si>
  <si>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</si>
  <si>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</si>
  <si>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</si>
  <si>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</si>
  <si>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</si>
  <si>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</si>
  <si>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</si>
  <si>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</si>
  <si>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</si>
  <si>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</si>
  <si>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</si>
  <si>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</si>
  <si>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</si>
  <si>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</si>
  <si>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</si>
  <si>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</si>
  <si>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</si>
  <si>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</si>
  <si>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</si>
  <si>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</si>
  <si>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</si>
  <si>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</si>
  <si>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</si>
  <si>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</si>
  <si>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</si>
  <si>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</si>
  <si>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</si>
  <si>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</si>
  <si>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</si>
  <si>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</si>
  <si>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</si>
  <si>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</si>
  <si>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</si>
  <si>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</si>
  <si>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</si>
  <si>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</si>
  <si>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</si>
  <si>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</si>
  <si>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</si>
  <si>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</si>
  <si>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</si>
  <si>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</si>
  <si>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</si>
  <si>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</si>
  <si>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</si>
  <si>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</si>
  <si>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</si>
  <si>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</si>
  <si>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</si>
  <si>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</si>
  <si>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</si>
  <si>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</si>
  <si>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</si>
  <si>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</si>
  <si>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</si>
  <si>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</si>
  <si>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</si>
  <si>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</si>
  <si>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</si>
  <si>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</si>
  <si>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</si>
  <si>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</si>
  <si>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</si>
  <si>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</si>
  <si>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</si>
  <si>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</si>
  <si>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</si>
  <si>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</si>
  <si>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</si>
  <si>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</si>
  <si>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</si>
  <si>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</si>
  <si>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</si>
  <si>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</si>
  <si>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</si>
  <si>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</si>
  <si>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</si>
  <si>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</si>
  <si>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</si>
  <si>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</si>
  <si>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</si>
  <si>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</si>
  <si>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</si>
  <si>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</si>
  <si>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</si>
  <si>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</si>
  <si>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</si>
  <si>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</si>
  <si>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</si>
  <si>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</si>
  <si>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</si>
  <si>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</si>
  <si>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</si>
  <si>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</si>
  <si>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</si>
  <si>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</si>
  <si>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</si>
  <si>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</si>
  <si>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</si>
  <si>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</si>
  <si>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</si>
  <si>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</si>
  <si>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</si>
  <si>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</si>
  <si>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</si>
  <si>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</si>
  <si>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</si>
  <si>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</si>
  <si>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</si>
  <si>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</si>
  <si>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</si>
  <si>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</si>
  <si>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</si>
  <si>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</si>
  <si>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</si>
  <si>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</si>
  <si>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</si>
  <si>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</si>
  <si>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</si>
  <si>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</si>
  <si>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</si>
  <si>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</si>
  <si>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</si>
  <si>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</si>
  <si>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</si>
  <si>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</si>
  <si>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</si>
  <si>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</si>
  <si>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</si>
  <si>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</si>
  <si>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</si>
  <si>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</si>
  <si>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</si>
  <si>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</si>
  <si>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</si>
  <si>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</si>
  <si>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</si>
  <si>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</si>
  <si>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</si>
  <si>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</si>
  <si>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</si>
  <si>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</si>
  <si>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</si>
  <si>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</si>
  <si>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</si>
  <si>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</si>
  <si>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</si>
  <si>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</si>
  <si>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</si>
  <si>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</si>
  <si>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</si>
  <si>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</si>
  <si>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</si>
  <si>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</si>
  <si>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</si>
  <si>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</si>
  <si>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</si>
  <si>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</si>
  <si>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</si>
  <si>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</si>
  <si>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</si>
  <si>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</si>
  <si>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</si>
  <si>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</si>
  <si>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</si>
  <si>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</si>
  <si>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</si>
  <si>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</si>
  <si>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</si>
  <si>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</si>
  <si>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</si>
  <si>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</si>
  <si>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</si>
  <si>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</si>
  <si>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</si>
  <si>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</si>
  <si>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</si>
  <si>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</si>
  <si>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</si>
  <si>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</si>
  <si>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</si>
  <si>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</si>
  <si>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</si>
  <si>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</si>
  <si>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</si>
  <si>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</si>
  <si>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</si>
  <si>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</si>
  <si>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</si>
  <si>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</si>
  <si>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</si>
  <si>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</si>
  <si>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</si>
  <si>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</si>
  <si>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</si>
  <si>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</si>
  <si>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</si>
  <si>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</si>
  <si>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</si>
  <si>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</si>
  <si>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</si>
  <si>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</si>
  <si>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</si>
  <si>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</si>
  <si>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</si>
  <si>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</si>
  <si>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</si>
  <si>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</si>
  <si>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</si>
  <si>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</si>
  <si>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</si>
  <si>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</si>
  <si>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</si>
  <si>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</si>
  <si>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</si>
  <si>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</si>
  <si>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</si>
  <si>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</si>
  <si>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</si>
  <si>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</si>
  <si>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</si>
  <si>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</si>
  <si>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</si>
  <si>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</si>
  <si>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</si>
  <si>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</si>
  <si>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</si>
  <si>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</si>
  <si>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</si>
  <si>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</si>
  <si>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</si>
  <si>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</si>
  <si>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</si>
  <si>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</si>
  <si>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</si>
  <si>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</si>
  <si>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</si>
  <si>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</si>
  <si>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</si>
  <si>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</si>
  <si>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</si>
  <si>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</si>
  <si>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</si>
  <si>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</si>
  <si>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</si>
  <si>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</si>
  <si>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</si>
  <si>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</si>
  <si>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</si>
  <si>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</si>
  <si>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</si>
  <si>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</si>
  <si>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</si>
  <si>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</si>
  <si>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</si>
  <si>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</si>
  <si>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</si>
  <si>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</si>
  <si>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</si>
  <si>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</si>
  <si>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</si>
  <si>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</si>
  <si>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</si>
  <si>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</si>
  <si>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</si>
  <si>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</si>
  <si>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</si>
  <si>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</si>
  <si>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</si>
  <si>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</si>
  <si>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</si>
  <si>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</si>
  <si>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</si>
  <si>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</si>
  <si>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</si>
  <si>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</si>
  <si>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</si>
  <si>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</si>
  <si>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</si>
  <si>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</si>
  <si>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</si>
  <si>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</si>
  <si>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</si>
  <si>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</si>
  <si>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</si>
  <si>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</si>
  <si>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</si>
  <si>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</si>
  <si>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</si>
  <si>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</si>
  <si>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</si>
  <si>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</si>
  <si>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</si>
  <si>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</si>
  <si>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</si>
  <si>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</si>
  <si>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</si>
  <si>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</si>
  <si>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</si>
  <si>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</si>
  <si>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</si>
  <si>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</si>
  <si>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</si>
  <si>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</si>
  <si>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</si>
  <si>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</si>
  <si>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</si>
  <si>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</si>
  <si>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</si>
  <si>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</si>
  <si>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</si>
  <si>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</si>
  <si>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</si>
  <si>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</si>
  <si>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</si>
  <si>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</si>
  <si>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</si>
  <si>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</si>
  <si>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</si>
  <si>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</si>
  <si>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</si>
  <si>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</si>
  <si>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</si>
  <si>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</si>
  <si>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</si>
  <si>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</si>
  <si>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</si>
  <si>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</si>
  <si>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</si>
  <si>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</si>
  <si>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</si>
  <si>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</si>
  <si>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</si>
  <si>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</si>
  <si>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</si>
  <si>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</si>
  <si>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</si>
  <si>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</si>
  <si>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</si>
  <si>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</si>
  <si>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</si>
  <si>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</si>
  <si>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</si>
  <si>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</si>
  <si>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</si>
  <si>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</si>
  <si>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</si>
  <si>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</si>
  <si>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</si>
  <si>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</si>
  <si>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</si>
  <si>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</si>
  <si>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</si>
  <si>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</si>
  <si>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</si>
  <si>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</si>
  <si>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</si>
  <si>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</si>
  <si>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</si>
  <si>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</si>
  <si>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</si>
  <si>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</si>
  <si>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</si>
  <si>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</si>
  <si>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</si>
  <si>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</si>
  <si>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</si>
  <si>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</si>
  <si>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</si>
  <si>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</si>
  <si>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</si>
  <si>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</si>
  <si>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</si>
  <si>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</si>
  <si>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</si>
  <si>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</si>
  <si>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</si>
  <si>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</si>
  <si>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</si>
  <si>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</si>
  <si>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</si>
  <si>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</si>
  <si>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</si>
  <si>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</si>
  <si>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</si>
  <si>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</si>
  <si>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</si>
  <si>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</si>
  <si>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</si>
  <si>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</si>
  <si>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</si>
  <si>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</si>
  <si>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</si>
  <si>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</si>
  <si>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</si>
  <si>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</si>
  <si>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</si>
  <si>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</si>
  <si>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</si>
  <si>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</si>
  <si>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</si>
  <si>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</si>
  <si>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</si>
  <si>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</si>
  <si>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</si>
  <si>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</si>
  <si>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</si>
  <si>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</si>
  <si>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</si>
  <si>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</si>
  <si>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</si>
  <si>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</si>
  <si>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</si>
  <si>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</si>
  <si>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</si>
  <si>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</si>
  <si>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</si>
  <si>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</si>
  <si>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</si>
  <si>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</si>
  <si>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</si>
  <si>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</si>
  <si>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</si>
  <si>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</si>
  <si>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</si>
  <si>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</si>
  <si>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</si>
  <si>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</si>
  <si>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</si>
  <si>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</si>
  <si>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</si>
  <si>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</si>
  <si>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</si>
  <si>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</si>
  <si>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</si>
  <si>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</si>
  <si>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</si>
  <si>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</si>
  <si>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</si>
  <si>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</si>
  <si>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</si>
  <si>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</si>
  <si>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</si>
  <si>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</si>
  <si>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</si>
  <si>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</si>
  <si>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</si>
  <si>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</si>
  <si>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</si>
  <si>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</si>
  <si>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</si>
  <si>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</si>
  <si>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</si>
  <si>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</si>
  <si>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</si>
  <si>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</si>
  <si>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</si>
  <si>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</si>
  <si>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</si>
  <si>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</si>
  <si>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</si>
  <si>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</si>
  <si>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</si>
  <si>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</si>
  <si>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</si>
  <si>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</si>
  <si>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</si>
  <si>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</si>
  <si>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</si>
  <si>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</si>
  <si>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</si>
  <si>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</si>
  <si>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</si>
  <si>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</si>
  <si>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</si>
  <si>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</si>
  <si>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</si>
  <si>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</si>
  <si>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</si>
  <si>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</si>
  <si>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</si>
  <si>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</si>
  <si>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</si>
  <si>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</si>
  <si>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</si>
  <si>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</si>
  <si>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</si>
  <si>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</si>
  <si>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</si>
  <si>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</si>
  <si>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</si>
  <si>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</si>
  <si>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</si>
  <si>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</si>
  <si>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</si>
  <si>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</si>
  <si>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</si>
  <si>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</si>
  <si>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</si>
  <si>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</si>
  <si>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</si>
  <si>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</si>
  <si>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</si>
  <si>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</si>
  <si>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</si>
  <si>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</si>
  <si>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</si>
  <si>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</si>
  <si>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</si>
  <si>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</si>
  <si>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</si>
  <si>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</si>
  <si>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</si>
  <si>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</si>
  <si>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</si>
  <si>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</si>
  <si>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</si>
  <si>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</si>
  <si>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</si>
  <si>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</si>
  <si>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</si>
  <si>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</si>
  <si>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</si>
  <si>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</si>
  <si>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</si>
  <si>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</si>
  <si>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</si>
  <si>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</si>
  <si>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</si>
  <si>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</si>
  <si>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</si>
  <si>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</si>
  <si>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</si>
  <si>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</si>
  <si>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</si>
  <si>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</si>
  <si>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</si>
  <si>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</si>
  <si>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</si>
  <si>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</si>
  <si>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</si>
  <si>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</si>
  <si>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</si>
  <si>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</si>
  <si>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</si>
  <si>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</si>
  <si>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</si>
  <si>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</si>
  <si>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</si>
  <si>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</si>
  <si>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</si>
  <si>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</si>
  <si>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</si>
  <si>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</si>
  <si>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</si>
  <si>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</si>
  <si>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</si>
  <si>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</si>
  <si>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</si>
  <si>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</si>
  <si>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</si>
  <si>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</si>
  <si>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</si>
  <si>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</si>
  <si>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</si>
  <si>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</si>
  <si>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</si>
  <si>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</si>
  <si>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</si>
  <si>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</si>
  <si>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</si>
  <si>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</si>
  <si>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</si>
  <si>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</si>
  <si>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</si>
  <si>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</si>
  <si>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</si>
  <si>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</si>
  <si>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</si>
  <si>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</si>
  <si>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</si>
  <si>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</si>
  <si>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</si>
  <si>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</si>
  <si>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</si>
  <si>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</si>
  <si>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</si>
  <si>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</si>
  <si>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</si>
  <si>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</si>
  <si>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</si>
  <si>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</si>
  <si>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</si>
  <si>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</si>
  <si>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</si>
  <si>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</si>
  <si>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</si>
  <si>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</si>
  <si>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</si>
  <si>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</si>
  <si>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</si>
  <si>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</si>
  <si>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</si>
  <si>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</si>
  <si>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</si>
  <si>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</si>
  <si>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</si>
  <si>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</si>
  <si>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</si>
  <si>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</si>
  <si>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</si>
  <si>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</si>
  <si>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</si>
  <si>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</si>
  <si>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</si>
  <si>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</si>
  <si>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</si>
  <si>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</si>
  <si>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</si>
  <si>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</si>
  <si>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</si>
  <si>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</si>
  <si>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</si>
  <si>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</si>
  <si>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</si>
  <si>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</si>
  <si>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</si>
  <si>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</si>
  <si>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</si>
  <si>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</si>
  <si>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</si>
  <si>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</si>
  <si>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</si>
  <si>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</si>
  <si>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</si>
  <si>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</si>
  <si>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</si>
  <si>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</si>
  <si>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</si>
  <si>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</si>
  <si>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</si>
  <si>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</si>
  <si>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</si>
  <si>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</si>
  <si>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</si>
  <si>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</si>
  <si>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</si>
  <si>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</si>
  <si>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</si>
  <si>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</si>
  <si>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</si>
  <si>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</si>
  <si>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</si>
  <si>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</si>
  <si>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</si>
  <si>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</si>
  <si>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</si>
  <si>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</si>
  <si>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</si>
  <si>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</si>
  <si>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</si>
  <si>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</si>
  <si>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</si>
  <si>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</si>
  <si>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</si>
  <si>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</si>
  <si>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</si>
  <si>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</si>
  <si>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</si>
  <si>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</si>
  <si>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</si>
  <si>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</si>
  <si>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</si>
  <si>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</si>
  <si>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</si>
  <si>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</si>
  <si>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</si>
  <si>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</si>
  <si>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</si>
  <si>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</si>
  <si>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</si>
  <si>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</si>
  <si>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</si>
  <si>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</si>
  <si>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</si>
  <si>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</si>
  <si>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</si>
  <si>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</si>
  <si>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</si>
  <si>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</si>
  <si>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</si>
  <si>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</si>
  <si>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</si>
  <si>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</si>
  <si>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</si>
  <si>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</si>
  <si>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</si>
  <si>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</si>
  <si>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</si>
  <si>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</si>
  <si>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</si>
  <si>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</si>
  <si>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</si>
  <si>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</si>
  <si>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</si>
  <si>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</si>
  <si>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</si>
  <si>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</si>
  <si>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</si>
  <si>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</si>
  <si>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</si>
  <si>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</si>
  <si>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</si>
  <si>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</si>
  <si>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</si>
  <si>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</si>
  <si>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</si>
  <si>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</si>
  <si>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</si>
  <si>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</si>
  <si>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</si>
  <si>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</si>
  <si>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</si>
  <si>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</si>
  <si>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</si>
  <si>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</si>
  <si>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</si>
  <si>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</si>
  <si>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</si>
  <si>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</si>
  <si>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</si>
  <si>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</si>
  <si>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</si>
  <si>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</si>
  <si>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</si>
  <si>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</si>
  <si>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</si>
  <si>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</si>
  <si>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</si>
  <si>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</si>
  <si>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</si>
  <si>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</si>
  <si>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</si>
  <si>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</si>
  <si>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</si>
  <si>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</si>
  <si>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</si>
  <si>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</si>
  <si>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</si>
  <si>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</si>
  <si>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</si>
  <si>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</si>
  <si>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</si>
  <si>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</si>
  <si>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</si>
  <si>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</si>
  <si>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</si>
  <si>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</si>
  <si>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</si>
  <si>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</si>
  <si>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</si>
  <si>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</si>
  <si>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</si>
  <si>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</si>
  <si>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</si>
  <si>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</si>
  <si>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</si>
  <si>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</si>
  <si>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</si>
  <si>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</si>
  <si>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</si>
  <si>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</si>
  <si>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</si>
  <si>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</si>
  <si>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</si>
  <si>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</si>
  <si>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</si>
  <si>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</si>
  <si>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</si>
  <si>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</si>
  <si>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</si>
  <si>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</si>
  <si>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</si>
  <si>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</si>
  <si>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</si>
  <si>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</si>
  <si>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</si>
  <si>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</si>
  <si>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</si>
  <si>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</si>
  <si>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</si>
  <si>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</si>
  <si>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</si>
  <si>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</si>
  <si>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</si>
  <si>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</si>
  <si>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</si>
  <si>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</si>
  <si>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</si>
  <si>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</si>
  <si>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</si>
  <si>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</si>
  <si>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</si>
  <si>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</si>
  <si>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</si>
  <si>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</si>
  <si>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</si>
  <si>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</si>
  <si>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</si>
  <si>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</si>
  <si>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</si>
  <si>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</si>
  <si>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</si>
  <si>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</si>
  <si>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</si>
  <si>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</si>
  <si>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</si>
  <si>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</si>
  <si>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</si>
  <si>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</si>
  <si>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</si>
  <si>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</si>
  <si>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</si>
  <si>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</si>
  <si>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</si>
  <si>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</si>
  <si>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</si>
  <si>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</si>
  <si>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</si>
  <si>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</si>
  <si>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</si>
  <si>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</si>
  <si>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</si>
  <si>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</si>
  <si>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</si>
  <si>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</si>
  <si>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</si>
  <si>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</si>
  <si>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</si>
  <si>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</si>
  <si>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</si>
  <si>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</si>
  <si>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</si>
  <si>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</si>
  <si>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</si>
  <si>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</si>
  <si>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</si>
  <si>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</si>
  <si>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</si>
  <si>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</si>
  <si>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</si>
  <si>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</si>
  <si>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</si>
  <si>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</si>
  <si>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</si>
  <si>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</si>
  <si>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</si>
  <si>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</si>
  <si>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</si>
  <si>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</si>
  <si>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</si>
  <si>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</si>
  <si>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</si>
  <si>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</si>
  <si>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</si>
  <si>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</si>
  <si>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</si>
  <si>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</si>
  <si>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</si>
  <si>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</si>
  <si>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</si>
  <si>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</si>
  <si>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</si>
  <si>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</si>
  <si>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</si>
  <si>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</si>
  <si>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</si>
  <si>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</si>
  <si>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</si>
  <si>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</si>
  <si>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</si>
  <si>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</si>
  <si>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</si>
  <si>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</si>
  <si>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</si>
  <si>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</si>
  <si>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</si>
  <si>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</si>
  <si>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</si>
  <si>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</si>
  <si>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</si>
  <si>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</si>
  <si>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</si>
  <si>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</si>
  <si>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</si>
  <si>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</si>
  <si>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</si>
  <si>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</si>
  <si>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</si>
  <si>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</si>
  <si>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</si>
  <si>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</si>
  <si>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</si>
  <si>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</si>
  <si>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</si>
  <si>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</si>
  <si>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</si>
  <si>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</si>
  <si>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</si>
  <si>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</si>
  <si>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</si>
  <si>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</si>
  <si>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</si>
  <si>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</si>
  <si>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</si>
  <si>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</si>
  <si>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</si>
  <si>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</si>
  <si>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</si>
  <si>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</si>
  <si>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</si>
  <si>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</si>
  <si>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</si>
  <si>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</si>
  <si>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</si>
  <si>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</si>
  <si>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</si>
  <si>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</si>
  <si>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</si>
  <si>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</si>
  <si>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</si>
  <si>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</si>
  <si>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</si>
  <si>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</si>
  <si>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</si>
  <si>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</si>
  <si>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</si>
  <si>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</si>
  <si>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</si>
  <si>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</si>
  <si>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</si>
  <si>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</si>
  <si>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</si>
  <si>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</si>
  <si>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</si>
  <si>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</si>
  <si>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</si>
  <si>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</si>
  <si>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</si>
  <si>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</si>
  <si>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</si>
  <si>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</si>
  <si>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</si>
  <si>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</si>
  <si>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</si>
  <si>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</si>
  <si>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</si>
  <si>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</si>
  <si>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</si>
  <si>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</si>
  <si>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</si>
  <si>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</si>
  <si>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</si>
  <si>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</si>
  <si>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</si>
  <si>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</si>
  <si>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</si>
  <si>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</si>
  <si>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</si>
  <si>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</si>
  <si>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</si>
  <si>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</si>
  <si>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</si>
  <si>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</si>
  <si>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</si>
  <si>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</si>
  <si>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</si>
  <si>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</si>
  <si>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</si>
  <si>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</si>
  <si>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</si>
  <si>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</si>
  <si>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</si>
  <si>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</si>
  <si>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</si>
  <si>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</si>
  <si>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</si>
  <si>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</si>
  <si>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</si>
  <si>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</si>
  <si>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</si>
  <si>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</si>
  <si>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</si>
  <si>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</si>
  <si>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</si>
  <si>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</si>
  <si>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</si>
  <si>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</si>
  <si>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</si>
  <si>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</si>
  <si>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</si>
  <si>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</si>
  <si>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</si>
  <si>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</si>
  <si>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</si>
  <si>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</si>
  <si>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</si>
  <si>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</si>
  <si>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</si>
  <si>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</si>
  <si>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</si>
  <si>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</si>
  <si>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</si>
  <si>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</si>
  <si>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</si>
  <si>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</si>
  <si>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</si>
  <si>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</si>
  <si>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</si>
  <si>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</si>
  <si>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</si>
  <si>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</si>
  <si>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</si>
  <si>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</si>
  <si>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</si>
  <si>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</si>
  <si>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</si>
  <si>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</si>
  <si>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</si>
  <si>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</si>
  <si>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</si>
  <si>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</si>
  <si>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</si>
  <si>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</si>
  <si>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</si>
  <si>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</si>
  <si>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</si>
  <si>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</si>
  <si>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</si>
  <si>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</si>
  <si>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</si>
  <si>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</si>
  <si>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</si>
  <si>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</si>
  <si>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</si>
  <si>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</si>
  <si>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</si>
  <si>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</si>
  <si>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</si>
  <si>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</si>
  <si>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</si>
  <si>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</si>
  <si>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</si>
  <si>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</si>
  <si>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</si>
  <si>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</si>
  <si>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</si>
  <si>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</si>
  <si>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</si>
  <si>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</si>
  <si>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</si>
  <si>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</si>
  <si>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</si>
  <si>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</si>
  <si>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</si>
  <si>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</si>
  <si>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</si>
  <si>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</si>
  <si>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</si>
  <si>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</si>
  <si>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</si>
  <si>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</si>
  <si>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</si>
  <si>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</si>
  <si>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</si>
  <si>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</si>
  <si>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</si>
  <si>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</si>
  <si>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</si>
  <si>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</si>
  <si>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</si>
  <si>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</si>
  <si>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</si>
  <si>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</si>
  <si>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</si>
  <si>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</si>
  <si>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</si>
  <si>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</si>
  <si>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</si>
  <si>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</si>
  <si>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</si>
  <si>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</si>
  <si>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</si>
  <si>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</si>
  <si>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</si>
  <si>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</si>
  <si>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</si>
  <si>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</si>
  <si>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</si>
  <si>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</si>
  <si>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</si>
  <si>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</si>
  <si>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</si>
  <si>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</si>
  <si>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</si>
  <si>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</si>
  <si>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</si>
  <si>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</si>
  <si>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</si>
  <si>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</si>
  <si>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</si>
  <si>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</si>
  <si>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</si>
  <si>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</si>
  <si>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</si>
  <si>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</si>
  <si>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</si>
  <si>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</si>
  <si>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</si>
  <si>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</si>
  <si>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</si>
  <si>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</si>
  <si>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</si>
  <si>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</si>
  <si>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</si>
  <si>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</si>
  <si>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</si>
  <si>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</si>
  <si>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</si>
  <si>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</si>
  <si>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</si>
  <si>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</si>
  <si>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</si>
  <si>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</si>
  <si>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</si>
  <si>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</si>
  <si>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</si>
  <si>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</si>
  <si>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</si>
  <si>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</si>
  <si>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</si>
  <si>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</si>
  <si>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</si>
  <si>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</si>
  <si>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</si>
  <si>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</si>
  <si>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</si>
  <si>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</si>
  <si>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</si>
  <si>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</si>
  <si>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</si>
  <si>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</si>
  <si>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</si>
  <si>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</si>
  <si>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</si>
  <si>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</si>
  <si>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</si>
  <si>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</si>
  <si>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</si>
  <si>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</si>
  <si>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</si>
  <si>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</si>
  <si>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</si>
  <si>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</si>
  <si>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</si>
  <si>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</si>
  <si>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</si>
  <si>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</si>
  <si>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</si>
  <si>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</si>
  <si>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</si>
  <si>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</si>
  <si>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</si>
  <si>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</si>
  <si>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</si>
  <si>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</si>
  <si>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</si>
  <si>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</si>
  <si>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</si>
  <si>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</si>
  <si>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</si>
  <si>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</si>
  <si>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</si>
  <si>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</si>
  <si>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</si>
  <si>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</si>
  <si>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</si>
  <si>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</si>
  <si>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</si>
  <si>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</si>
  <si>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</si>
  <si>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</si>
  <si>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</si>
  <si>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</si>
  <si>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</si>
  <si>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</si>
  <si>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</si>
  <si>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</si>
  <si>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</si>
  <si>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</si>
  <si>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</si>
  <si>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</si>
  <si>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</si>
  <si>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</si>
  <si>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</si>
  <si>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</si>
  <si>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</si>
  <si>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</si>
  <si>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</si>
  <si>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</si>
  <si>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</si>
  <si>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</si>
  <si>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</si>
  <si>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</si>
  <si>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</si>
  <si>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</si>
  <si>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</si>
  <si>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</si>
  <si>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</si>
  <si>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</si>
  <si>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</si>
  <si>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</si>
  <si>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</si>
  <si>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</si>
  <si>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</si>
  <si>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</si>
  <si>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</si>
  <si>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</si>
  <si>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</si>
  <si>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</si>
  <si>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</si>
  <si>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</si>
  <si>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</si>
  <si>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</si>
  <si>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</si>
  <si>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</si>
  <si>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</si>
  <si>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</si>
  <si>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</si>
  <si>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</si>
  <si>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</si>
  <si>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</si>
  <si>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</si>
  <si>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</si>
  <si>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</si>
  <si>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</si>
  <si>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</si>
  <si>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</si>
  <si>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</si>
  <si>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</si>
  <si>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</si>
  <si>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</si>
  <si>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</si>
  <si>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</si>
  <si>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</si>
  <si>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</si>
  <si>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</si>
  <si>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</si>
  <si>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</si>
  <si>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</si>
  <si>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</si>
  <si>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</si>
  <si>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</si>
  <si>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</si>
  <si>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</si>
  <si>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</si>
  <si>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</si>
  <si>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</si>
  <si>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</si>
  <si>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</si>
  <si>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</si>
  <si>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</si>
  <si>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</si>
  <si>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</si>
  <si>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</si>
  <si>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</si>
  <si>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</si>
  <si>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</si>
  <si>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</si>
  <si>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</si>
  <si>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</si>
  <si>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</si>
  <si>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</si>
  <si>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</si>
  <si>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</si>
  <si>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</si>
  <si>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</si>
  <si>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</si>
  <si>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</si>
  <si>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</si>
  <si>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</si>
  <si>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</si>
  <si>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</si>
  <si>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</si>
  <si>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</si>
  <si>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</si>
  <si>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</si>
  <si>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</si>
  <si>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</si>
  <si>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</si>
  <si>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</si>
  <si>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</si>
  <si>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</si>
  <si>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</si>
  <si>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</si>
  <si>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</si>
  <si>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</si>
  <si>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</si>
  <si>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</si>
  <si>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</si>
  <si>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</si>
  <si>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</si>
  <si>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</si>
  <si>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</si>
  <si>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</si>
  <si>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</si>
  <si>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</si>
  <si>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</si>
  <si>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</si>
  <si>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</si>
  <si>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</si>
  <si>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</si>
  <si>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</si>
  <si>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</si>
  <si>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</si>
  <si>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</si>
  <si>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</si>
  <si>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</si>
  <si>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</si>
  <si>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</si>
  <si>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</si>
  <si>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</si>
  <si>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</si>
  <si>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</si>
  <si>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</si>
  <si>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</si>
  <si>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</si>
  <si>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</si>
  <si>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</si>
  <si>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</si>
  <si>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</si>
  <si>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</si>
  <si>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</si>
  <si>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</si>
  <si>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</si>
  <si>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</si>
  <si>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</si>
  <si>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</si>
  <si>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</si>
  <si>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</si>
  <si>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</si>
  <si>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</si>
  <si>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</si>
  <si>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</si>
  <si>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</si>
  <si>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</si>
  <si>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</si>
  <si>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</si>
  <si>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</si>
  <si>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</si>
  <si>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</si>
  <si>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</si>
  <si>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</si>
  <si>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</si>
  <si>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</si>
  <si>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</si>
  <si>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</si>
  <si>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</si>
  <si>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</si>
  <si>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</si>
  <si>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</si>
  <si>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</si>
  <si>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</si>
  <si>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</si>
  <si>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</si>
  <si>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</si>
  <si>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</si>
  <si>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</si>
  <si>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</si>
  <si>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</si>
  <si>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</si>
  <si>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</si>
  <si>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</si>
  <si>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</si>
  <si>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</si>
  <si>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</si>
  <si>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</si>
  <si>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</si>
  <si>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</si>
  <si>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</si>
  <si>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</si>
  <si>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</si>
  <si>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</si>
  <si>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</si>
  <si>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</si>
  <si>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</si>
  <si>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</si>
  <si>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</si>
  <si>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</si>
  <si>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</si>
  <si>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</si>
  <si>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</si>
  <si>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</si>
  <si>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</si>
  <si>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</si>
  <si>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</si>
  <si>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</si>
  <si>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</si>
  <si>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</si>
  <si>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</si>
  <si>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</si>
  <si>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</si>
  <si>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</si>
  <si>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</si>
  <si>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</si>
  <si>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</si>
  <si>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</si>
  <si>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</si>
  <si>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</si>
  <si>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</si>
  <si>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</si>
  <si>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</si>
  <si>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</si>
  <si>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</si>
  <si>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</si>
  <si>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</si>
  <si>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</si>
  <si>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</si>
  <si>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</si>
  <si>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</si>
  <si>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</si>
  <si>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</si>
  <si>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</si>
  <si>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</si>
  <si>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</si>
  <si>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</si>
  <si>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</si>
  <si>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</si>
  <si>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</si>
  <si>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</si>
  <si>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</si>
  <si>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</si>
  <si>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</si>
  <si>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</si>
  <si>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</si>
  <si>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</si>
  <si>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</si>
  <si>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</si>
  <si>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</si>
  <si>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</si>
  <si>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</si>
  <si>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</si>
  <si>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</si>
  <si>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</si>
  <si>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</si>
  <si>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</si>
  <si>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</si>
  <si>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</si>
  <si>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</si>
  <si>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</si>
  <si>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</si>
  <si>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</si>
  <si>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</si>
  <si>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</si>
  <si>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</si>
  <si>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</si>
  <si>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</si>
  <si>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</si>
  <si>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</si>
  <si>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</si>
  <si>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</si>
  <si>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</si>
  <si>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</si>
  <si>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</si>
  <si>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</si>
  <si>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</si>
  <si>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</si>
  <si>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</si>
  <si>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</si>
  <si>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</si>
  <si>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</si>
  <si>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</si>
  <si>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</si>
  <si>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</si>
  <si>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</si>
  <si>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</si>
  <si>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</si>
  <si>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</si>
  <si>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</si>
  <si>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</si>
  <si>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</si>
  <si>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</si>
  <si>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</si>
  <si>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</si>
  <si>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</si>
  <si>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</si>
  <si>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</si>
  <si>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</si>
  <si>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</si>
  <si>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</si>
  <si>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</si>
  <si>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</si>
  <si>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</si>
  <si>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</si>
  <si>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</si>
  <si>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</si>
  <si>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</si>
  <si>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</si>
  <si>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</si>
  <si>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</si>
  <si>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</si>
  <si>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</si>
  <si>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</si>
  <si>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</si>
  <si>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</si>
  <si>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</si>
  <si>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</si>
  <si>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</si>
  <si>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</si>
  <si>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</si>
  <si>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</si>
  <si>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</si>
  <si>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</si>
  <si>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</si>
  <si>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</si>
  <si>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</si>
  <si>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</si>
  <si>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</si>
  <si>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</si>
  <si>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</si>
  <si>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</si>
  <si>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</si>
  <si>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</si>
  <si>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</si>
  <si>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</si>
  <si>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</si>
  <si>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</si>
  <si>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</si>
  <si>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</si>
  <si>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</si>
  <si>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</si>
  <si>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</si>
  <si>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</si>
  <si>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</si>
  <si>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</si>
  <si>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</si>
  <si>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</si>
  <si>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</si>
  <si>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</si>
  <si>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</si>
  <si>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</si>
  <si>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</si>
  <si>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</si>
  <si>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</si>
  <si>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</si>
  <si>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</si>
  <si>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</si>
  <si>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</si>
  <si>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</si>
  <si>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</si>
  <si>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</si>
  <si>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</si>
  <si>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</si>
  <si>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</si>
  <si>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</si>
  <si>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</si>
  <si>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</si>
  <si>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</si>
  <si>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</si>
  <si>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</si>
  <si>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</si>
  <si>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</si>
  <si>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</si>
  <si>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</si>
  <si>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</si>
  <si>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</si>
  <si>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</si>
  <si>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</si>
  <si>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</si>
  <si>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</si>
  <si>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</si>
  <si>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</si>
  <si>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</si>
  <si>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</si>
  <si>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</si>
  <si>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</si>
  <si>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</si>
  <si>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</si>
  <si>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</si>
  <si>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</si>
  <si>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</si>
  <si>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</si>
  <si>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</si>
  <si>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</si>
  <si>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</si>
  <si>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</si>
  <si>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</si>
  <si>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</si>
  <si>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</si>
  <si>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</si>
  <si>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</si>
  <si>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</si>
  <si>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</si>
  <si>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</si>
  <si>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</si>
  <si>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</si>
  <si>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</si>
  <si>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</si>
  <si>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</si>
  <si>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</si>
  <si>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</si>
  <si>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</si>
  <si>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</si>
  <si>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</si>
  <si>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</si>
  <si>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</si>
  <si>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</si>
  <si>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</si>
  <si>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</si>
  <si>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</si>
  <si>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</si>
  <si>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</si>
  <si>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</si>
  <si>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</si>
  <si>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</si>
  <si>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</si>
  <si>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</si>
  <si>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</si>
  <si>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</si>
  <si>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</si>
  <si>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</si>
  <si>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</si>
  <si>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</si>
  <si>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</si>
  <si>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</si>
  <si>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</si>
  <si>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</si>
  <si>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</si>
  <si>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</si>
  <si>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</si>
  <si>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</si>
  <si>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</si>
  <si>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</si>
  <si>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</si>
  <si>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</si>
  <si>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</si>
  <si>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</si>
  <si>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</si>
  <si>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</si>
  <si>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</si>
  <si>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</si>
  <si>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</si>
  <si>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</si>
  <si>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</si>
  <si>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</si>
  <si>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</si>
  <si>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</si>
  <si>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</si>
  <si>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</si>
  <si>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</si>
  <si>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</si>
  <si>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</si>
  <si>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</si>
  <si>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</si>
  <si>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</si>
  <si>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</si>
  <si>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</si>
  <si>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</si>
  <si>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</si>
  <si>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</si>
  <si>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</si>
  <si>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</si>
  <si>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</si>
  <si>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</si>
  <si>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</si>
  <si>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</si>
  <si>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</si>
  <si>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</si>
  <si>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</si>
  <si>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</si>
  <si>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</si>
  <si>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</si>
  <si>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</si>
  <si>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</si>
  <si>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</si>
  <si>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</si>
  <si>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</si>
  <si>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</si>
  <si>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</si>
  <si>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</si>
  <si>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</si>
  <si>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</si>
  <si>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</si>
  <si>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</si>
  <si>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</si>
  <si>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</si>
  <si>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</si>
  <si>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</si>
  <si>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</si>
  <si>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</si>
  <si>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</si>
  <si>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</si>
  <si>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</si>
  <si>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</si>
  <si>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</si>
  <si>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</si>
  <si>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</si>
  <si>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</si>
  <si>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</si>
  <si>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</si>
  <si>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</si>
  <si>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</si>
  <si>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</si>
  <si>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</si>
  <si>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</si>
  <si>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</si>
  <si>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</si>
  <si>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</si>
  <si>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</si>
  <si>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</si>
  <si>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</si>
  <si>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</si>
  <si>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</si>
  <si>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</si>
  <si>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</si>
  <si>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</si>
  <si>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</si>
  <si>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</si>
  <si>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</si>
  <si>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</si>
  <si>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</si>
  <si>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</si>
  <si>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</si>
  <si>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</si>
  <si>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</si>
  <si>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</si>
  <si>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</si>
  <si>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</si>
  <si>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</si>
  <si>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</si>
  <si>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</si>
  <si>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</si>
  <si>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</si>
  <si>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</si>
  <si>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</si>
  <si>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</si>
  <si>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</si>
  <si>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</si>
  <si>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</si>
  <si>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</si>
  <si>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</si>
  <si>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</si>
  <si>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</si>
  <si>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</si>
  <si>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</si>
  <si>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</si>
  <si>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</si>
  <si>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</si>
  <si>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</si>
  <si>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</si>
  <si>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</si>
  <si>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</si>
  <si>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</si>
  <si>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</si>
  <si>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</si>
  <si>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</si>
  <si>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</si>
  <si>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</si>
  <si>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</si>
  <si>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</si>
  <si>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</si>
  <si>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</si>
  <si>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</si>
  <si>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</si>
  <si>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</si>
  <si>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</si>
  <si>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</si>
  <si>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</si>
  <si>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</si>
  <si>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</si>
  <si>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</si>
  <si>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</si>
  <si>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</si>
  <si>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</si>
  <si>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</si>
  <si>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</si>
  <si>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</si>
  <si>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</si>
  <si>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</si>
  <si>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</si>
  <si>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</si>
  <si>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</si>
  <si>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</si>
  <si>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</si>
  <si>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</si>
  <si>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</si>
  <si>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</si>
  <si>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</si>
  <si>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</si>
  <si>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</si>
  <si>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</si>
  <si>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</si>
  <si>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</si>
  <si>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</si>
  <si>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</si>
  <si>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</si>
  <si>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</si>
  <si>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</si>
  <si>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</si>
  <si>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</si>
  <si>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</si>
  <si>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</si>
  <si>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</si>
  <si>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</si>
  <si>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</si>
  <si>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</si>
  <si>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</si>
  <si>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</si>
  <si>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</si>
  <si>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</si>
  <si>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</si>
  <si>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</si>
  <si>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</si>
  <si>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</si>
  <si>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</si>
  <si>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</si>
  <si>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</si>
  <si>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</si>
  <si>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</si>
  <si>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</si>
  <si>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</si>
  <si>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</si>
  <si>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</si>
  <si>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</si>
  <si>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</si>
  <si>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</si>
  <si>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</si>
  <si>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</si>
  <si>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</si>
  <si>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</si>
  <si>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</si>
  <si>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</si>
  <si>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</si>
  <si>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</si>
  <si>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</si>
  <si>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</si>
  <si>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</si>
  <si>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</si>
  <si>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</si>
  <si>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</si>
  <si>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</si>
  <si>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</si>
  <si>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</si>
  <si>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</si>
  <si>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</si>
  <si>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</si>
  <si>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</si>
  <si>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</si>
  <si>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</si>
  <si>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</si>
  <si>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</si>
  <si>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</si>
  <si>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</si>
  <si>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</si>
  <si>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</si>
  <si>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</si>
  <si>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</si>
  <si>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</si>
  <si>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</si>
  <si>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</si>
  <si>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</si>
  <si>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</si>
  <si>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</si>
  <si>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</si>
  <si>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</si>
  <si>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</si>
  <si>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</si>
  <si>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</si>
  <si>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</si>
  <si>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</si>
  <si>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</si>
  <si>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</si>
  <si>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</si>
  <si>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</si>
  <si>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</si>
  <si>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</si>
  <si>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</si>
  <si>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</si>
  <si>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</si>
  <si>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</si>
  <si>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</si>
  <si>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</si>
  <si>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</si>
  <si>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</si>
  <si>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</si>
  <si>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</si>
  <si>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</si>
  <si>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</si>
  <si>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</si>
  <si>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</si>
  <si>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</si>
  <si>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</si>
  <si>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</si>
  <si>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</si>
  <si>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</si>
  <si>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</si>
  <si>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</si>
  <si>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</si>
  <si>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</si>
  <si>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</si>
  <si>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</si>
  <si>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</si>
  <si>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</si>
  <si>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</si>
  <si>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</si>
  <si>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</si>
  <si>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</si>
  <si>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</si>
  <si>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</si>
  <si>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</si>
  <si>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</si>
  <si>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</si>
  <si>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</si>
  <si>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</si>
  <si>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</si>
  <si>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</si>
  <si>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</si>
  <si>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</si>
  <si>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</si>
  <si>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</si>
  <si>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</si>
  <si>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</si>
  <si>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</si>
  <si>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</si>
  <si>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</si>
  <si>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</si>
  <si>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</si>
  <si>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</si>
  <si>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</si>
  <si>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</si>
  <si>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</si>
  <si>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</si>
  <si>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</si>
  <si>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</si>
  <si>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</si>
  <si>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</si>
  <si>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</si>
  <si>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</si>
  <si>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</si>
  <si>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</si>
  <si>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</si>
  <si>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</si>
  <si>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</si>
  <si>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</si>
  <si>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</si>
  <si>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</si>
  <si>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</si>
  <si>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</si>
  <si>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</si>
  <si>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</si>
  <si>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</si>
  <si>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</si>
  <si>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</si>
  <si>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</si>
  <si>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</si>
  <si>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</si>
  <si>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</si>
  <si>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</si>
  <si>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</si>
  <si>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</si>
  <si>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</si>
  <si>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</si>
  <si>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</si>
  <si>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</si>
  <si>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</si>
  <si>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</si>
  <si>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</si>
  <si>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</si>
  <si>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</si>
  <si>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</si>
  <si>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</si>
  <si>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</si>
  <si>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</si>
  <si>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</si>
  <si>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</si>
  <si>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</si>
  <si>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</si>
  <si>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</si>
  <si>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</si>
  <si>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</si>
  <si>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</si>
  <si>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</si>
  <si>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</si>
  <si>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</si>
  <si>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</si>
  <si>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</si>
  <si>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</si>
  <si>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</si>
  <si>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</si>
  <si>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</si>
  <si>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</si>
  <si>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</si>
  <si>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</si>
  <si>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</si>
  <si>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</si>
  <si>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</si>
  <si>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</si>
  <si>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</si>
  <si>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</si>
  <si>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</si>
  <si>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</si>
  <si>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</si>
  <si>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</si>
  <si>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</si>
  <si>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</si>
  <si>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</si>
  <si>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</si>
  <si>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</si>
  <si>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</si>
  <si>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</si>
  <si>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</si>
  <si>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</si>
  <si>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</si>
  <si>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</si>
  <si>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</si>
  <si>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</si>
  <si>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</si>
  <si>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</si>
  <si>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</si>
  <si>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</si>
  <si>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</si>
  <si>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</si>
  <si>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</si>
  <si>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</si>
  <si>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</si>
  <si>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</si>
  <si>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</si>
  <si>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</si>
  <si>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</si>
  <si>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</si>
  <si>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</si>
  <si>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</si>
  <si>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</si>
  <si>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</si>
  <si>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</si>
  <si>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</si>
  <si>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</si>
  <si>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</si>
  <si>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</si>
  <si>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</si>
  <si>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</si>
  <si>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</si>
  <si>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</si>
  <si>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</si>
  <si>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</si>
  <si>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</si>
  <si>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</si>
  <si>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</si>
  <si>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</si>
  <si>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</si>
  <si>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</si>
  <si>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</si>
  <si>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</si>
  <si>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</si>
  <si>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</si>
  <si>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</si>
  <si>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</si>
  <si>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</si>
  <si>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</si>
  <si>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</si>
  <si>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</si>
  <si>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</si>
  <si>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</si>
  <si>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</si>
  <si>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</si>
  <si>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</si>
  <si>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</si>
  <si>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</si>
  <si>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</si>
  <si>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</si>
  <si>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</si>
  <si>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</si>
  <si>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</si>
  <si>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</si>
  <si>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</si>
  <si>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</si>
  <si>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</si>
  <si>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</si>
  <si>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</si>
  <si>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</si>
  <si>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</si>
  <si>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</si>
  <si>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</si>
  <si>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</si>
  <si>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</si>
  <si>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</si>
  <si>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</si>
  <si>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</si>
  <si>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</si>
  <si>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</si>
  <si>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</si>
  <si>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</si>
  <si>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</si>
  <si>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</si>
  <si>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</si>
  <si>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</si>
  <si>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</si>
  <si>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</si>
  <si>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</si>
  <si>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</si>
  <si>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</si>
  <si>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</si>
  <si>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</si>
  <si>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</si>
  <si>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</si>
  <si>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</si>
  <si>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</si>
  <si>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</si>
  <si>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</si>
  <si>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</si>
  <si>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</si>
  <si>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</si>
  <si>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</si>
  <si>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</si>
  <si>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</si>
  <si>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</si>
  <si>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</si>
  <si>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</si>
  <si>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</si>
  <si>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</si>
  <si>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</si>
  <si>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</si>
  <si>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</si>
  <si>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</si>
  <si>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</si>
  <si>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</si>
  <si>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</si>
  <si>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</si>
  <si>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</si>
  <si>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</si>
  <si>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</si>
  <si>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</si>
  <si>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</si>
  <si>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</si>
  <si>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</si>
  <si>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</si>
  <si>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</si>
  <si>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</si>
  <si>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</si>
  <si>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</si>
  <si>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</si>
  <si>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</si>
  <si>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</si>
  <si>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</si>
  <si>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</si>
  <si>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</si>
  <si>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</si>
  <si>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</si>
  <si>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</si>
  <si>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</si>
  <si>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</si>
  <si>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</si>
  <si>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</si>
  <si>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</si>
  <si>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</si>
  <si>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</si>
  <si>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</si>
  <si>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</si>
  <si>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</si>
  <si>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</si>
  <si>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</si>
  <si>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</si>
  <si>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</si>
  <si>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</si>
  <si>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</si>
  <si>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</si>
  <si>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</si>
  <si>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</si>
  <si>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Asesorías   para  el   Examen  de   Ingreso  a   la   Educación  Media Superior</t>
  </si>
  <si>
    <t>Educarnos en Comunidad para el Bienestar Social</t>
  </si>
  <si>
    <t>Apoyo  Profesional a la Población en sus Tareas Educativas en las Bibliotecas Públicas</t>
  </si>
  <si>
    <t>Formación Musical, Tlalpan</t>
  </si>
  <si>
    <t>Cultivando Paz, Arte y Cultura en Tlalpan</t>
  </si>
  <si>
    <t>Cultivando Raices de Identidad</t>
  </si>
  <si>
    <t>252129S129</t>
  </si>
  <si>
    <t>256129S130</t>
  </si>
  <si>
    <t>256129S132</t>
  </si>
  <si>
    <t>242078S206</t>
  </si>
  <si>
    <t>242077S208</t>
  </si>
  <si>
    <t>242040S200</t>
  </si>
  <si>
    <t>Contribuir al bienestar social de estudiantes en situación de bajo y muy bajo índice de desarrollo social, inscritos en escuelas primarias y secundarias públicas, asi como de la población en general que desee dar continuidad a su formación academica, a traves de acciones de otorgamiento de bienes y servicios educativos.</t>
  </si>
  <si>
    <t>Numero de personas usuarias de los servicios y bienes otorgados en el ejercicio, implementadas para reducir el rezago educativo y la deserción escolar.
∑ de poblaciones atendidas por acciónes y programas sociales, enfocadas a dar cumplimiento al derecho a la educación.</t>
  </si>
  <si>
    <t xml:space="preserve">Listas de asistencia que se encontrarán en los archivos fisicos del área ejecutora, (Coscomate, esquina Calle San juan de Dios, colonia Toriello Guerra, Tlalpan), expedientes y publicaciones de los padrones de beneficiarios que se generaran conforme a la normatividad aplicable. </t>
  </si>
  <si>
    <t xml:space="preserve">Ejecutar acciones con bases artistico-culturales, a traves de la enseñanza no formal, para fomentar la cultura de paz, en Centros de Artes y Oficios, Centros de aprendizaje Virtual y espacios publicos o virtuales </t>
  </si>
  <si>
    <t>Archivos fotográficos, libros de registros en sedes, baners de difusión que podran encontrarse en la pagina oficial de la alcaldia www.tlalpan.gob.mx , asi como en redes sociales de los centros culturales y de la alcaldia https://www.facebook.com/TlalpanAl/</t>
  </si>
  <si>
    <t xml:space="preserve">
Actividades realizadas por acción y/o programa social 
∑ eventos realizados</t>
  </si>
  <si>
    <t xml:space="preserve">Personas atendidas por las acciones implementadas
∑ personas atendidas
</t>
  </si>
  <si>
    <t>Persona</t>
  </si>
  <si>
    <t>Actividad</t>
  </si>
  <si>
    <t>NOMBRE: Roberto Perea Cortes</t>
  </si>
  <si>
    <t>CARGO:  Director General de Derechos Culturales y Educativos</t>
  </si>
  <si>
    <t>CUENTA DE CORREO INSTITUCIONAL: rpereac@tlalpan.cdmx.gob.mx</t>
  </si>
  <si>
    <t>EXTENSIÓN: 7301</t>
  </si>
  <si>
    <t>TELÉFONO DE CONTACTO: 5554831500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</si>
</sst>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
      <b/>
      <sz val="8"/>
      <name val="Source Sans Pro"/>
      <family val="2"/>
    </font>
    <font>
      <b/>
      <sz val="8"/>
      <color rgb="FFFF0000"/>
      <name val="Source Sans Pro"/>
      <family val="2"/>
    </font>
    <font>
      <sz val="10"/>
      <color rgb="FFFF000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0" fontId="9" fillId="0" borderId="0"/>
  </cellStyleXfs>
  <cellXfs count="11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16" fillId="0" borderId="1" xfId="5" applyFont="1" applyFill="1" applyBorder="1" applyAlignment="1" applyProtection="1">
      <alignment horizontal="center" vertical="center" wrapText="1"/>
      <protection locked="0"/>
    </xf>
    <xf numFmtId="0" fontId="30" fillId="0" borderId="13" xfId="5" applyFont="1" applyFill="1" applyBorder="1" applyAlignment="1" applyProtection="1">
      <alignment horizontal="center" vertical="center" wrapText="1"/>
      <protection locked="0"/>
    </xf>
    <xf numFmtId="44" fontId="28" fillId="0" borderId="1" xfId="3" applyFont="1" applyFill="1" applyBorder="1" applyAlignment="1" applyProtection="1">
      <alignment horizontal="center" vertical="center" wrapText="1"/>
      <protection locked="0"/>
    </xf>
    <xf numFmtId="44" fontId="29" fillId="0" borderId="1" xfId="3" applyFont="1" applyFill="1" applyBorder="1" applyAlignment="1" applyProtection="1">
      <alignment horizontal="center" vertical="center" wrapText="1"/>
      <protection locked="0"/>
    </xf>
  </cellXfs>
  <cellStyles count="6">
    <cellStyle name="Moneda" xfId="3" builtinId="4"/>
    <cellStyle name="Normal" xfId="0" builtinId="0"/>
    <cellStyle name="Normal 10 2 2" xfId="5"/>
    <cellStyle name="Normal 2" xfId="1"/>
    <cellStyle name="Normal 2 2" xfId="2"/>
    <cellStyle name="Porcentaje" xfId="4" builtinId="5"/>
  </cellStyles>
  <dxfs count="25">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24" headerRowBorderDxfId="23" tableBorderDxfId="22" totalsRowBorderDxfId="21">
  <autoFilter ref="A1:C111"/>
  <tableColumns count="3">
    <tableColumn id="1" name="Id" dataDxfId="20"/>
    <tableColumn id="2" name="Clave" dataDxfId="19"/>
    <tableColumn id="3" name="Descripción" dataDxfId="18"/>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17" headerRowBorderDxfId="16" tableBorderDxfId="15" totalsRowBorderDxfId="14">
  <autoFilter ref="A1:B5"/>
  <tableColumns count="2">
    <tableColumn id="1" name="Id" dataDxfId="13"/>
    <tableColumn id="2" name="Clave" dataDxfId="12"/>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8"/>
  <sheetViews>
    <sheetView showGridLines="0" tabSelected="1" topLeftCell="H28" zoomScale="80" zoomScaleNormal="80" zoomScaleSheetLayoutView="33" workbookViewId="0">
      <selection activeCell="O53" sqref="O5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06" t="s">
        <v>16550</v>
      </c>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F5"/>
      <c r="AG5"/>
    </row>
    <row r="6" spans="1:33" s="41" customFormat="1" ht="33" customHeight="1">
      <c r="A6" s="63"/>
      <c r="B6" s="62"/>
      <c r="C6" s="109" t="s">
        <v>15427</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F6"/>
      <c r="AG6"/>
    </row>
    <row r="7" spans="1:33" ht="40.5" customHeight="1">
      <c r="C7" s="107" t="s">
        <v>15428</v>
      </c>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94" t="s">
        <v>224</v>
      </c>
      <c r="D9" s="95"/>
      <c r="E9" s="95"/>
      <c r="F9" s="95"/>
      <c r="G9" s="95"/>
      <c r="H9" s="96"/>
      <c r="I9" s="94" t="str">
        <f>IFERROR(VLOOKUP('IR PP'!V9,Cat_URG!B1:C111,2,FALSE)," ")</f>
        <v xml:space="preserve"> </v>
      </c>
      <c r="J9" s="95"/>
      <c r="K9" s="95"/>
      <c r="L9" s="95"/>
      <c r="M9" s="95"/>
      <c r="N9" s="95"/>
      <c r="O9" s="95"/>
      <c r="P9" s="95"/>
      <c r="Q9" s="95"/>
      <c r="R9" s="95"/>
      <c r="S9" s="95"/>
      <c r="T9" s="105" t="s">
        <v>15425</v>
      </c>
      <c r="U9" s="105"/>
      <c r="V9" s="110"/>
      <c r="W9" s="110"/>
      <c r="X9" s="110"/>
      <c r="Y9" s="105" t="s">
        <v>15426</v>
      </c>
      <c r="Z9" s="105"/>
      <c r="AA9" s="105"/>
      <c r="AB9" s="94" t="s">
        <v>15431</v>
      </c>
      <c r="AC9" s="95"/>
      <c r="AD9" s="96"/>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07" t="s">
        <v>223</v>
      </c>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row>
    <row r="12" spans="1:33" ht="53.25" customHeight="1">
      <c r="B12" s="62" t="s">
        <v>15441</v>
      </c>
      <c r="C12" s="93" t="s">
        <v>16471</v>
      </c>
      <c r="D12" s="93" t="s">
        <v>16474</v>
      </c>
      <c r="E12" s="93" t="s">
        <v>16475</v>
      </c>
      <c r="F12" s="93" t="s">
        <v>16477</v>
      </c>
      <c r="G12" s="93" t="s">
        <v>16541</v>
      </c>
      <c r="H12" s="93" t="s">
        <v>15429</v>
      </c>
      <c r="I12" s="98" t="s">
        <v>15430</v>
      </c>
      <c r="J12" s="98"/>
      <c r="K12" s="98"/>
      <c r="L12" s="93" t="s">
        <v>16548</v>
      </c>
      <c r="M12" s="98" t="s">
        <v>16549</v>
      </c>
      <c r="N12" s="98"/>
      <c r="O12" s="98"/>
      <c r="P12" s="98" t="s">
        <v>15436</v>
      </c>
      <c r="Q12" s="98"/>
      <c r="R12" s="98"/>
      <c r="S12" s="111" t="s">
        <v>16540</v>
      </c>
      <c r="T12" s="112"/>
      <c r="U12" s="113"/>
      <c r="V12" s="93" t="s">
        <v>15435</v>
      </c>
      <c r="W12" s="93" t="s">
        <v>15437</v>
      </c>
      <c r="X12" s="93" t="s">
        <v>15438</v>
      </c>
      <c r="Y12" s="93" t="s">
        <v>15439</v>
      </c>
      <c r="Z12" s="93" t="s">
        <v>15440</v>
      </c>
      <c r="AA12" s="93" t="s">
        <v>16543</v>
      </c>
      <c r="AB12" s="93" t="s">
        <v>16547</v>
      </c>
      <c r="AC12" s="93" t="s">
        <v>16546</v>
      </c>
      <c r="AD12" s="93" t="s">
        <v>16544</v>
      </c>
    </row>
    <row r="13" spans="1:33" ht="129.94999999999999" customHeight="1">
      <c r="A13" s="64">
        <v>1</v>
      </c>
      <c r="B13" s="65" t="str">
        <f t="shared" ref="B13:B20" si="0">CONCATENATE($V$9,H13)</f>
        <v>S129</v>
      </c>
      <c r="C13" s="75">
        <v>2</v>
      </c>
      <c r="D13" s="75">
        <v>5</v>
      </c>
      <c r="E13" s="75">
        <v>2</v>
      </c>
      <c r="F13" s="114" t="s">
        <v>16557</v>
      </c>
      <c r="G13" s="77" t="str">
        <f>IFERROR(VLOOKUP(V$9&amp;A13,Concentrado_PB!A2:BX1031,20,0)," ")</f>
        <v xml:space="preserve"> </v>
      </c>
      <c r="H13" s="75" t="s">
        <v>5350</v>
      </c>
      <c r="I13" s="97" t="s">
        <v>16551</v>
      </c>
      <c r="J13" s="97"/>
      <c r="K13" s="97"/>
      <c r="L13" s="75">
        <v>800</v>
      </c>
      <c r="M13" s="97" t="s">
        <v>16563</v>
      </c>
      <c r="N13" s="97"/>
      <c r="O13" s="97"/>
      <c r="P13" s="97" t="s">
        <v>16564</v>
      </c>
      <c r="Q13" s="97"/>
      <c r="R13" s="97"/>
      <c r="S13" s="99" t="s">
        <v>16565</v>
      </c>
      <c r="T13" s="100"/>
      <c r="U13" s="101"/>
      <c r="V13" s="75" t="s">
        <v>16570</v>
      </c>
      <c r="W13" s="75">
        <v>719</v>
      </c>
      <c r="X13" s="75" t="str">
        <f>IFERROR(VLOOKUP(B13,Concentrado_PB!K$2:AP$1031,30,0)," ")</f>
        <v xml:space="preserve"> </v>
      </c>
      <c r="Y13" s="75" t="str">
        <f>IFERROR(VLOOKUP(B13,Concentrado_PB!K$2:AP$1031,31,0)," ")</f>
        <v xml:space="preserve"> </v>
      </c>
      <c r="Z13" s="75" t="str">
        <f>IFERROR(VLOOKUP(B13,Concentrado_PB!K$2:AP$1031,32,0)," ")</f>
        <v xml:space="preserve"> </v>
      </c>
      <c r="AA13" s="78"/>
      <c r="AB13" s="116">
        <v>409990</v>
      </c>
      <c r="AC13" s="79">
        <v>0.1951</v>
      </c>
      <c r="AD13" s="80"/>
      <c r="AF13" s="49"/>
    </row>
    <row r="14" spans="1:33" ht="129.94999999999999" customHeight="1">
      <c r="A14" s="64">
        <v>2</v>
      </c>
      <c r="B14" s="65" t="str">
        <f t="shared" si="0"/>
        <v>S130</v>
      </c>
      <c r="C14" s="75">
        <v>2</v>
      </c>
      <c r="D14" s="75">
        <v>5</v>
      </c>
      <c r="E14" s="75">
        <v>6</v>
      </c>
      <c r="F14" s="114" t="s">
        <v>16558</v>
      </c>
      <c r="G14" s="77" t="str">
        <f>IFERROR(VLOOKUP(V$9&amp;A14,Concentrado_PB!A3:BX1032,20,0)," ")</f>
        <v xml:space="preserve"> </v>
      </c>
      <c r="H14" s="75" t="s">
        <v>5368</v>
      </c>
      <c r="I14" s="97" t="s">
        <v>16552</v>
      </c>
      <c r="J14" s="97"/>
      <c r="K14" s="97"/>
      <c r="L14" s="75">
        <v>1000</v>
      </c>
      <c r="M14" s="97" t="s">
        <v>16563</v>
      </c>
      <c r="N14" s="97"/>
      <c r="O14" s="97"/>
      <c r="P14" s="97" t="s">
        <v>16564</v>
      </c>
      <c r="Q14" s="97"/>
      <c r="R14" s="97"/>
      <c r="S14" s="99" t="s">
        <v>16565</v>
      </c>
      <c r="T14" s="100"/>
      <c r="U14" s="101"/>
      <c r="V14" s="75" t="s">
        <v>16570</v>
      </c>
      <c r="W14" s="75">
        <v>1094</v>
      </c>
      <c r="X14" s="75" t="str">
        <f>IFERROR(VLOOKUP(B14,Concentrado_PB!K$2:AP$1031,30,0)," ")</f>
        <v xml:space="preserve"> </v>
      </c>
      <c r="Y14" s="75" t="str">
        <f>IFERROR(VLOOKUP(B14,Concentrado_PB!K$2:AP$1031,31,0)," ")</f>
        <v xml:space="preserve"> </v>
      </c>
      <c r="Z14" s="75" t="str">
        <f>IFERROR(VLOOKUP(B14,Concentrado_PB!K$2:AP$1031,32,0)," ")</f>
        <v xml:space="preserve"> </v>
      </c>
      <c r="AA14" s="78"/>
      <c r="AB14" s="116">
        <v>2499980</v>
      </c>
      <c r="AC14" s="79">
        <v>1</v>
      </c>
      <c r="AD14" s="80"/>
      <c r="AF14" s="50"/>
    </row>
    <row r="15" spans="1:33" ht="129.94999999999999" customHeight="1">
      <c r="A15" s="64">
        <v>3</v>
      </c>
      <c r="B15" s="65" t="str">
        <f t="shared" si="0"/>
        <v>S132</v>
      </c>
      <c r="C15" s="75">
        <v>2</v>
      </c>
      <c r="D15" s="75">
        <v>5</v>
      </c>
      <c r="E15" s="75">
        <v>6</v>
      </c>
      <c r="F15" s="114" t="s">
        <v>16559</v>
      </c>
      <c r="G15" s="77" t="str">
        <f>IFERROR(VLOOKUP(V$9&amp;A15,Concentrado_PB!A4:BX1033,20,0)," ")</f>
        <v xml:space="preserve"> </v>
      </c>
      <c r="H15" s="75" t="s">
        <v>5595</v>
      </c>
      <c r="I15" s="97" t="s">
        <v>16553</v>
      </c>
      <c r="J15" s="97"/>
      <c r="K15" s="97"/>
      <c r="L15" s="75">
        <v>30</v>
      </c>
      <c r="M15" s="97" t="s">
        <v>16563</v>
      </c>
      <c r="N15" s="97"/>
      <c r="O15" s="97"/>
      <c r="P15" s="97" t="s">
        <v>16564</v>
      </c>
      <c r="Q15" s="97"/>
      <c r="R15" s="97"/>
      <c r="S15" s="99" t="s">
        <v>16565</v>
      </c>
      <c r="T15" s="100"/>
      <c r="U15" s="101"/>
      <c r="V15" s="75" t="s">
        <v>16570</v>
      </c>
      <c r="W15" s="75">
        <v>50</v>
      </c>
      <c r="X15" s="75" t="str">
        <f>IFERROR(VLOOKUP(B15,Concentrado_PB!K$2:AP$1031,30,0)," ")</f>
        <v xml:space="preserve"> </v>
      </c>
      <c r="Y15" s="75" t="str">
        <f>IFERROR(VLOOKUP(B15,Concentrado_PB!K$2:AP$1031,31,0)," ")</f>
        <v xml:space="preserve"> </v>
      </c>
      <c r="Z15" s="75" t="str">
        <f>IFERROR(VLOOKUP(B15,Concentrado_PB!K$2:AP$1031,32,0)," ")</f>
        <v xml:space="preserve"> </v>
      </c>
      <c r="AA15" s="78"/>
      <c r="AB15" s="116">
        <v>100000</v>
      </c>
      <c r="AC15" s="79">
        <v>1</v>
      </c>
      <c r="AD15" s="80"/>
    </row>
    <row r="16" spans="1:33" ht="129.94999999999999" customHeight="1">
      <c r="A16" s="64">
        <v>4</v>
      </c>
      <c r="B16" s="65" t="str">
        <f t="shared" si="0"/>
        <v>S206</v>
      </c>
      <c r="C16" s="75">
        <v>2</v>
      </c>
      <c r="D16" s="75">
        <v>4</v>
      </c>
      <c r="E16" s="75">
        <v>2</v>
      </c>
      <c r="F16" s="114" t="s">
        <v>16560</v>
      </c>
      <c r="G16" s="77" t="str">
        <f>IFERROR(VLOOKUP(V$9&amp;A16,Concentrado_PB!A5:BX1034,20,0)," ")</f>
        <v xml:space="preserve"> </v>
      </c>
      <c r="H16" s="75" t="s">
        <v>5531</v>
      </c>
      <c r="I16" s="97" t="s">
        <v>16554</v>
      </c>
      <c r="J16" s="97"/>
      <c r="K16" s="97"/>
      <c r="L16" s="75">
        <v>70</v>
      </c>
      <c r="M16" s="97" t="s">
        <v>16566</v>
      </c>
      <c r="N16" s="97"/>
      <c r="O16" s="97"/>
      <c r="P16" s="97" t="s">
        <v>16569</v>
      </c>
      <c r="Q16" s="97"/>
      <c r="R16" s="97"/>
      <c r="S16" s="99" t="s">
        <v>16567</v>
      </c>
      <c r="T16" s="100"/>
      <c r="U16" s="101"/>
      <c r="V16" s="75" t="s">
        <v>16570</v>
      </c>
      <c r="W16" s="75">
        <v>75</v>
      </c>
      <c r="X16" s="75" t="str">
        <f>IFERROR(VLOOKUP(B16,Concentrado_PB!K$2:AP$1031,30,0)," ")</f>
        <v xml:space="preserve"> </v>
      </c>
      <c r="Y16" s="75" t="str">
        <f>IFERROR(VLOOKUP(B16,Concentrado_PB!K$2:AP$1031,31,0)," ")</f>
        <v xml:space="preserve"> </v>
      </c>
      <c r="Z16" s="75" t="str">
        <f>IFERROR(VLOOKUP(B16,Concentrado_PB!K$2:AP$1031,32,0)," ")</f>
        <v xml:space="preserve"> </v>
      </c>
      <c r="AA16" s="78"/>
      <c r="AB16" s="116">
        <v>392700</v>
      </c>
      <c r="AC16" s="79">
        <v>0</v>
      </c>
      <c r="AD16" s="80"/>
    </row>
    <row r="17" spans="1:30" ht="129.94999999999999" customHeight="1">
      <c r="A17" s="64">
        <v>5</v>
      </c>
      <c r="B17" s="65" t="str">
        <f t="shared" si="0"/>
        <v>S208</v>
      </c>
      <c r="C17" s="75">
        <v>2</v>
      </c>
      <c r="D17" s="75">
        <v>4</v>
      </c>
      <c r="E17" s="75">
        <v>2</v>
      </c>
      <c r="F17" s="114" t="s">
        <v>16561</v>
      </c>
      <c r="G17" s="77" t="str">
        <f>IFERROR(VLOOKUP(V$9&amp;A17,Concentrado_PB!A6:BX1035,20,0)," ")</f>
        <v xml:space="preserve"> </v>
      </c>
      <c r="H17" s="75" t="s">
        <v>5559</v>
      </c>
      <c r="I17" s="97" t="s">
        <v>16555</v>
      </c>
      <c r="J17" s="97"/>
      <c r="K17" s="97"/>
      <c r="L17" s="75">
        <v>1000</v>
      </c>
      <c r="M17" s="97" t="s">
        <v>16566</v>
      </c>
      <c r="N17" s="97"/>
      <c r="O17" s="97"/>
      <c r="P17" s="97" t="s">
        <v>16569</v>
      </c>
      <c r="Q17" s="97"/>
      <c r="R17" s="97"/>
      <c r="S17" s="99" t="s">
        <v>16567</v>
      </c>
      <c r="T17" s="100"/>
      <c r="U17" s="101"/>
      <c r="V17" s="75" t="s">
        <v>16570</v>
      </c>
      <c r="W17" s="75">
        <v>650</v>
      </c>
      <c r="X17" s="75" t="str">
        <f>IFERROR(VLOOKUP(B17,Concentrado_PB!K$2:AP$1031,30,0)," ")</f>
        <v xml:space="preserve"> </v>
      </c>
      <c r="Y17" s="75" t="str">
        <f>IFERROR(VLOOKUP(B17,Concentrado_PB!K$2:AP$1031,31,0)," ")</f>
        <v xml:space="preserve"> </v>
      </c>
      <c r="Z17" s="75" t="str">
        <f>IFERROR(VLOOKUP(B17,Concentrado_PB!K$2:AP$1031,32,0)," ")</f>
        <v xml:space="preserve"> </v>
      </c>
      <c r="AA17" s="78"/>
      <c r="AB17" s="116">
        <v>1485000</v>
      </c>
      <c r="AC17" s="79">
        <v>0</v>
      </c>
      <c r="AD17" s="80"/>
    </row>
    <row r="18" spans="1:30" ht="129.94999999999999" customHeight="1">
      <c r="A18" s="64">
        <v>6</v>
      </c>
      <c r="B18" s="65" t="str">
        <f t="shared" si="0"/>
        <v>S200</v>
      </c>
      <c r="C18" s="75">
        <v>2</v>
      </c>
      <c r="D18" s="75">
        <v>4</v>
      </c>
      <c r="E18" s="75">
        <v>2</v>
      </c>
      <c r="F18" s="115" t="s">
        <v>16562</v>
      </c>
      <c r="G18" s="77" t="str">
        <f>IFERROR(VLOOKUP(V$9&amp;A18,Concentrado_PB!A7:BX1036,20,0)," ")</f>
        <v xml:space="preserve"> </v>
      </c>
      <c r="H18" s="75" t="s">
        <v>5503</v>
      </c>
      <c r="I18" s="97" t="s">
        <v>16556</v>
      </c>
      <c r="J18" s="97"/>
      <c r="K18" s="97"/>
      <c r="L18" s="75">
        <v>30</v>
      </c>
      <c r="M18" s="97" t="s">
        <v>16566</v>
      </c>
      <c r="N18" s="97"/>
      <c r="O18" s="97"/>
      <c r="P18" s="97" t="s">
        <v>16568</v>
      </c>
      <c r="Q18" s="97"/>
      <c r="R18" s="97"/>
      <c r="S18" s="99" t="s">
        <v>16567</v>
      </c>
      <c r="T18" s="100"/>
      <c r="U18" s="101"/>
      <c r="V18" s="75" t="s">
        <v>16571</v>
      </c>
      <c r="W18" s="75">
        <v>10</v>
      </c>
      <c r="X18" s="75" t="str">
        <f>IFERROR(VLOOKUP(B18,Concentrado_PB!K$2:AP$1031,30,0)," ")</f>
        <v xml:space="preserve"> </v>
      </c>
      <c r="Y18" s="75" t="str">
        <f>IFERROR(VLOOKUP(B18,Concentrado_PB!K$2:AP$1031,31,0)," ")</f>
        <v xml:space="preserve"> </v>
      </c>
      <c r="Z18" s="75" t="str">
        <f>IFERROR(VLOOKUP(B18,Concentrado_PB!K$2:AP$1031,32,0)," ")</f>
        <v xml:space="preserve"> </v>
      </c>
      <c r="AA18" s="78"/>
      <c r="AB18" s="117">
        <v>350000</v>
      </c>
      <c r="AC18" s="79">
        <v>0.2</v>
      </c>
      <c r="AD18" s="80"/>
    </row>
    <row r="19" spans="1:30" ht="129.94999999999999" customHeight="1">
      <c r="A19" s="64">
        <v>7</v>
      </c>
      <c r="B19" s="65" t="str">
        <f t="shared" si="0"/>
        <v/>
      </c>
      <c r="C19" s="75"/>
      <c r="D19" s="75"/>
      <c r="E19" s="75"/>
      <c r="F19" s="76" t="str">
        <f>IFERROR(VLOOKUP(V$9&amp;A19,Concentrado_PB!A8:BX1037,27,0)," ")</f>
        <v xml:space="preserve"> </v>
      </c>
      <c r="G19" s="77" t="str">
        <f>IFERROR(VLOOKUP(V$9&amp;A19,Concentrado_PB!A8:BX1037,20,0)," ")</f>
        <v xml:space="preserve"> </v>
      </c>
      <c r="H19" s="75" t="str">
        <f>IFERROR(VLOOKUP(V$9&amp;A19,Concentrado_PB!A$3:I$1031,8,0),"")</f>
        <v/>
      </c>
      <c r="I19" s="97"/>
      <c r="J19" s="97"/>
      <c r="K19" s="97"/>
      <c r="L19" s="75" t="str">
        <f>IFERROR(VLOOKUP(B19,Concentrado_PB!K8:AP1037,24,0)," ")</f>
        <v xml:space="preserve"> </v>
      </c>
      <c r="M19" s="97" t="str">
        <f>IFERROR(VLOOKUP(B19,Concentrado_PB!K$2:AP$1031,25,0)," ")</f>
        <v xml:space="preserve"> </v>
      </c>
      <c r="N19" s="97"/>
      <c r="O19" s="97"/>
      <c r="P19" s="97"/>
      <c r="Q19" s="97"/>
      <c r="R19" s="97"/>
      <c r="S19" s="99"/>
      <c r="T19" s="100"/>
      <c r="U19" s="101"/>
      <c r="V19" s="75" t="str">
        <f>IFERROR(VLOOKUP(B19,Concentrado_PB!K$2:AP$1031,27,0)," ")</f>
        <v xml:space="preserve"> </v>
      </c>
      <c r="W19" s="75" t="str">
        <f>IFERROR(VLOOKUP(B19,Concentrado_PB!K$2:AP$1031,29,0)," ")</f>
        <v xml:space="preserve"> </v>
      </c>
      <c r="X19" s="75" t="str">
        <f>IFERROR(VLOOKUP(B19,Concentrado_PB!K$2:AP$1031,30,0)," ")</f>
        <v xml:space="preserve"> </v>
      </c>
      <c r="Y19" s="75" t="str">
        <f>IFERROR(VLOOKUP(B19,Concentrado_PB!K$2:AP$1031,31,0)," ")</f>
        <v xml:space="preserve"> </v>
      </c>
      <c r="Z19" s="75" t="str">
        <f>IFERROR(VLOOKUP(B19,Concentrado_PB!K$2:AP$1031,32,0)," ")</f>
        <v xml:space="preserve"> </v>
      </c>
      <c r="AA19" s="78"/>
      <c r="AB19" s="78"/>
      <c r="AC19" s="79"/>
      <c r="AD19" s="80"/>
    </row>
    <row r="20" spans="1:30" ht="129.94999999999999" customHeight="1">
      <c r="A20" s="64">
        <v>35</v>
      </c>
      <c r="B20" s="65" t="str">
        <f t="shared" si="0"/>
        <v/>
      </c>
      <c r="C20" s="75" t="str">
        <f>IFERROR(VLOOKUP(B20,Concentrado_PB!K$3:AP$1031,2,0)," ")</f>
        <v xml:space="preserve"> </v>
      </c>
      <c r="D20" s="75" t="str">
        <f>IFERROR(VLOOKUP(B20,Concentrado_PB!K$3:AP$1031,4,0)," ")</f>
        <v xml:space="preserve"> </v>
      </c>
      <c r="E20" s="75" t="str">
        <f>IFERROR(VLOOKUP(B20,Concentrado_PB!K$3:AP$1031,6,0)," ")</f>
        <v xml:space="preserve"> </v>
      </c>
      <c r="F20" s="76" t="str">
        <f>IFERROR(VLOOKUP(V$9&amp;A20,Concentrado_PB!A36:BX1065,27,0)," ")</f>
        <v xml:space="preserve"> </v>
      </c>
      <c r="G20" s="77" t="str">
        <f>IFERROR(VLOOKUP(V$9&amp;A20,Concentrado_PB!A36:BX1065,20,0)," ")</f>
        <v xml:space="preserve"> </v>
      </c>
      <c r="H20" s="75" t="str">
        <f>IFERROR(VLOOKUP(V$9&amp;A20,Concentrado_PB!A$3:I$1031,8,0),"")</f>
        <v/>
      </c>
      <c r="I20" s="97" t="str">
        <f>IFERROR(VLOOKUP(V$9&amp;A20,Concentrado_PB!A$3:I$1031,9,0)," ")</f>
        <v xml:space="preserve"> </v>
      </c>
      <c r="J20" s="97"/>
      <c r="K20" s="97"/>
      <c r="L20" s="75" t="str">
        <f>IFERROR(VLOOKUP(B20,Concentrado_PB!K36:AP1065,24,0)," ")</f>
        <v xml:space="preserve"> </v>
      </c>
      <c r="M20" s="97" t="str">
        <f>IFERROR(VLOOKUP(B20,Concentrado_PB!K$2:AP$1031,25,0)," ")</f>
        <v xml:space="preserve"> </v>
      </c>
      <c r="N20" s="97"/>
      <c r="O20" s="97"/>
      <c r="P20" s="97" t="str">
        <f>IFERROR(VLOOKUP(B20,Concentrado_PB!K$2:AP$1031,26,0)," ")</f>
        <v xml:space="preserve"> </v>
      </c>
      <c r="Q20" s="97"/>
      <c r="R20" s="97"/>
      <c r="S20" s="99" t="str">
        <f>IFERROR(VLOOKUP(B20,Concentrado_PB!K$2:AP$1031,28,0)," ")</f>
        <v xml:space="preserve"> </v>
      </c>
      <c r="T20" s="100"/>
      <c r="U20" s="101"/>
      <c r="V20" s="75" t="str">
        <f>IFERROR(VLOOKUP(B20,Concentrado_PB!K$2:AP$1031,27,0)," ")</f>
        <v xml:space="preserve"> </v>
      </c>
      <c r="W20" s="75" t="str">
        <f>IFERROR(VLOOKUP(B20,Concentrado_PB!K$2:AP$1031,29,0)," ")</f>
        <v xml:space="preserve"> </v>
      </c>
      <c r="X20" s="75" t="str">
        <f>IFERROR(VLOOKUP(B20,Concentrado_PB!K$2:AP$1031,30,0)," ")</f>
        <v xml:space="preserve"> </v>
      </c>
      <c r="Y20" s="75" t="str">
        <f>IFERROR(VLOOKUP(B20,Concentrado_PB!K$2:AP$1031,31,0)," ")</f>
        <v xml:space="preserve"> </v>
      </c>
      <c r="Z20" s="75" t="str">
        <f>IFERROR(VLOOKUP(B20,Concentrado_PB!K$2:AP$1031,32,0)," ")</f>
        <v xml:space="preserve"> </v>
      </c>
      <c r="AA20" s="78"/>
      <c r="AB20" s="78"/>
      <c r="AC20" s="79"/>
      <c r="AD20" s="80"/>
    </row>
    <row r="21" spans="1:30">
      <c r="C21" s="81"/>
      <c r="D21" s="81"/>
      <c r="E21" s="81"/>
      <c r="F21" s="82"/>
      <c r="G21" s="82"/>
      <c r="H21" s="74"/>
      <c r="I21" s="74"/>
      <c r="J21" s="74"/>
      <c r="K21" s="74"/>
      <c r="L21" s="74"/>
      <c r="M21" s="74"/>
      <c r="N21" s="74"/>
      <c r="O21" s="74"/>
      <c r="P21" s="74"/>
      <c r="Q21" s="74"/>
      <c r="R21" s="74"/>
      <c r="S21" s="74"/>
      <c r="T21" s="74"/>
      <c r="U21" s="74"/>
      <c r="V21" s="74"/>
      <c r="W21" s="74"/>
      <c r="X21" s="74"/>
      <c r="Y21" s="74"/>
      <c r="Z21" s="74"/>
      <c r="AA21" s="74"/>
      <c r="AB21" s="74"/>
      <c r="AC21" s="74"/>
      <c r="AD21" s="74"/>
    </row>
    <row r="22" spans="1:30">
      <c r="C22" s="81"/>
      <c r="D22" s="81"/>
      <c r="E22" s="81"/>
      <c r="F22" s="82"/>
      <c r="G22" s="82"/>
      <c r="H22" s="74"/>
      <c r="I22" s="74"/>
      <c r="J22" s="74"/>
      <c r="K22" s="74"/>
      <c r="L22" s="74"/>
      <c r="M22" s="74"/>
      <c r="N22" s="74"/>
      <c r="O22" s="74"/>
      <c r="P22" s="74"/>
      <c r="Q22" s="74"/>
      <c r="R22" s="74"/>
      <c r="S22" s="74"/>
      <c r="T22" s="74"/>
      <c r="U22" s="74"/>
      <c r="V22" s="74"/>
      <c r="W22" s="74"/>
      <c r="X22" s="74"/>
      <c r="Y22" s="74"/>
      <c r="Z22" s="74"/>
      <c r="AA22" s="74"/>
      <c r="AB22" s="74"/>
      <c r="AC22" s="74"/>
      <c r="AD22" s="74"/>
    </row>
    <row r="23" spans="1:30">
      <c r="C23" s="81"/>
      <c r="D23" s="81"/>
      <c r="E23" s="81"/>
      <c r="F23" s="82"/>
      <c r="G23" s="82"/>
      <c r="H23" s="74"/>
      <c r="I23" s="74"/>
      <c r="J23" s="74"/>
      <c r="K23" s="74"/>
      <c r="L23" s="74"/>
      <c r="M23" s="74"/>
      <c r="N23" s="74"/>
      <c r="O23" s="74"/>
      <c r="P23" s="74"/>
      <c r="Q23" s="74"/>
      <c r="R23" s="74"/>
      <c r="S23" s="74"/>
      <c r="T23" s="74"/>
      <c r="U23" s="74"/>
      <c r="V23" s="74"/>
      <c r="W23" s="74"/>
      <c r="X23" s="74"/>
      <c r="Y23" s="74"/>
      <c r="Z23" s="74"/>
      <c r="AA23" s="74"/>
      <c r="AB23" s="74"/>
      <c r="AC23" s="74"/>
      <c r="AD23" s="74"/>
    </row>
    <row r="24" spans="1:30" ht="15">
      <c r="B24" s="66"/>
      <c r="C24" s="83"/>
      <c r="D24" s="83"/>
      <c r="E24" s="83"/>
      <c r="F24" s="82"/>
      <c r="G24" s="82"/>
      <c r="H24" s="74"/>
      <c r="I24" s="74"/>
      <c r="J24" s="74"/>
      <c r="K24" s="74"/>
      <c r="L24" s="74"/>
      <c r="M24" s="74"/>
      <c r="N24" s="74"/>
      <c r="O24" s="74"/>
      <c r="P24" s="74"/>
      <c r="Q24" s="74"/>
      <c r="R24" s="74"/>
      <c r="S24" s="74"/>
      <c r="T24" s="74"/>
      <c r="U24" s="74"/>
      <c r="V24" s="74"/>
      <c r="W24" s="74"/>
      <c r="X24" s="74"/>
      <c r="Y24" s="74"/>
      <c r="Z24" s="74"/>
      <c r="AA24" s="74"/>
      <c r="AB24" s="74"/>
      <c r="AC24" s="74"/>
      <c r="AD24" s="74"/>
    </row>
    <row r="25" spans="1:30" ht="15">
      <c r="B25" s="66"/>
      <c r="C25" s="83"/>
      <c r="D25" s="83"/>
      <c r="E25" s="83"/>
      <c r="F25" s="84"/>
      <c r="G25" s="84"/>
      <c r="H25" s="74"/>
      <c r="I25" s="74"/>
      <c r="J25" s="104" t="s">
        <v>16472</v>
      </c>
      <c r="K25" s="104"/>
      <c r="L25" s="104"/>
      <c r="M25" s="104"/>
      <c r="N25" s="104"/>
      <c r="O25" s="104"/>
      <c r="P25" s="85"/>
      <c r="Q25" s="85"/>
      <c r="R25" s="74"/>
      <c r="S25" s="104" t="s">
        <v>16473</v>
      </c>
      <c r="T25" s="104"/>
      <c r="U25" s="104"/>
      <c r="V25" s="104"/>
      <c r="W25" s="104"/>
      <c r="X25" s="104"/>
      <c r="Y25" s="74"/>
      <c r="Z25" s="74"/>
      <c r="AA25" s="74"/>
      <c r="AB25" s="74"/>
      <c r="AC25" s="74"/>
      <c r="AD25" s="74"/>
    </row>
    <row r="26" spans="1:30" ht="15">
      <c r="B26" s="66"/>
      <c r="C26" s="83"/>
      <c r="D26" s="83"/>
      <c r="E26" s="83"/>
      <c r="F26" s="83"/>
      <c r="G26" s="83"/>
      <c r="H26" s="74"/>
      <c r="I26" s="74"/>
      <c r="J26" s="83"/>
      <c r="K26" s="83"/>
      <c r="L26" s="83"/>
      <c r="M26" s="85"/>
      <c r="N26" s="85"/>
      <c r="O26" s="85"/>
      <c r="P26" s="85"/>
      <c r="Q26" s="85"/>
      <c r="R26" s="74"/>
      <c r="S26" s="83"/>
      <c r="T26" s="83"/>
      <c r="U26" s="83"/>
      <c r="V26" s="83"/>
      <c r="W26" s="83"/>
      <c r="X26" s="85"/>
      <c r="Y26" s="74"/>
      <c r="Z26" s="74"/>
      <c r="AA26" s="74"/>
      <c r="AB26" s="74"/>
      <c r="AC26" s="74"/>
      <c r="AD26" s="74"/>
    </row>
    <row r="27" spans="1:30" ht="15">
      <c r="B27" s="66"/>
      <c r="C27" s="83"/>
      <c r="D27" s="83"/>
      <c r="E27" s="83"/>
      <c r="F27" s="86"/>
      <c r="G27" s="86"/>
      <c r="H27" s="74"/>
      <c r="I27" s="74"/>
      <c r="J27" s="87"/>
      <c r="K27" s="87"/>
      <c r="L27" s="87"/>
      <c r="M27" s="88"/>
      <c r="N27" s="88"/>
      <c r="O27" s="88"/>
      <c r="P27" s="85"/>
      <c r="Q27" s="85"/>
      <c r="R27" s="74"/>
      <c r="S27" s="89"/>
      <c r="T27" s="89"/>
      <c r="U27" s="89"/>
      <c r="V27" s="89"/>
      <c r="W27" s="89"/>
      <c r="X27" s="89"/>
      <c r="Y27" s="74"/>
      <c r="Z27" s="74"/>
      <c r="AA27" s="74"/>
      <c r="AB27" s="74"/>
      <c r="AC27" s="74"/>
      <c r="AD27" s="74"/>
    </row>
    <row r="28" spans="1:30" ht="15">
      <c r="B28" s="66"/>
      <c r="C28" s="83"/>
      <c r="D28" s="83"/>
      <c r="E28" s="83"/>
      <c r="F28" s="84"/>
      <c r="G28" s="84"/>
      <c r="H28" s="74"/>
      <c r="I28" s="74"/>
      <c r="J28" s="103" t="s">
        <v>16572</v>
      </c>
      <c r="K28" s="103"/>
      <c r="L28" s="103"/>
      <c r="M28" s="103"/>
      <c r="N28" s="103"/>
      <c r="O28" s="103"/>
      <c r="P28" s="85"/>
      <c r="Q28" s="85"/>
      <c r="R28" s="74"/>
      <c r="S28" s="103" t="s">
        <v>16572</v>
      </c>
      <c r="T28" s="103"/>
      <c r="U28" s="103"/>
      <c r="V28" s="103"/>
      <c r="W28" s="103"/>
      <c r="X28" s="103"/>
      <c r="Y28" s="74"/>
      <c r="Z28" s="74"/>
      <c r="AA28" s="74"/>
      <c r="AB28" s="74"/>
      <c r="AC28" s="74"/>
      <c r="AD28" s="74"/>
    </row>
    <row r="29" spans="1:30" ht="15">
      <c r="B29" s="66"/>
      <c r="C29" s="83"/>
      <c r="D29" s="83"/>
      <c r="E29" s="83"/>
      <c r="F29" s="90"/>
      <c r="G29" s="90"/>
      <c r="H29" s="74"/>
      <c r="I29" s="74"/>
      <c r="J29" s="91"/>
      <c r="K29" s="91"/>
      <c r="L29" s="91"/>
      <c r="M29" s="91"/>
      <c r="N29" s="85"/>
      <c r="O29" s="85"/>
      <c r="P29" s="85"/>
      <c r="Q29" s="85"/>
      <c r="R29" s="74"/>
      <c r="S29" s="91"/>
      <c r="T29" s="91"/>
      <c r="U29" s="91"/>
      <c r="V29" s="91"/>
      <c r="W29" s="85"/>
      <c r="X29" s="85"/>
      <c r="Y29" s="74"/>
      <c r="Z29" s="74"/>
      <c r="AA29" s="74"/>
      <c r="AB29" s="74"/>
      <c r="AC29" s="74"/>
      <c r="AD29" s="74"/>
    </row>
    <row r="30" spans="1:30" ht="15">
      <c r="B30" s="66"/>
      <c r="C30" s="83"/>
      <c r="D30" s="83"/>
      <c r="E30" s="83"/>
      <c r="F30" s="90"/>
      <c r="G30" s="90"/>
      <c r="H30" s="74"/>
      <c r="I30" s="74"/>
      <c r="J30" s="102" t="s">
        <v>16573</v>
      </c>
      <c r="K30" s="102"/>
      <c r="L30" s="102"/>
      <c r="M30" s="102"/>
      <c r="N30" s="102"/>
      <c r="O30" s="102"/>
      <c r="P30" s="85"/>
      <c r="Q30" s="85"/>
      <c r="R30" s="74"/>
      <c r="S30" s="102" t="s">
        <v>16573</v>
      </c>
      <c r="T30" s="102"/>
      <c r="U30" s="102"/>
      <c r="V30" s="102"/>
      <c r="W30" s="102"/>
      <c r="X30" s="102"/>
      <c r="Y30" s="74"/>
      <c r="Z30" s="74"/>
      <c r="AA30" s="74"/>
      <c r="AB30" s="74"/>
      <c r="AC30" s="74"/>
      <c r="AD30" s="74"/>
    </row>
    <row r="31" spans="1:30" ht="14.65" customHeight="1">
      <c r="B31" s="66"/>
      <c r="C31" s="83"/>
      <c r="D31" s="83"/>
      <c r="E31" s="83"/>
      <c r="F31" s="90"/>
      <c r="G31" s="90"/>
      <c r="H31" s="74"/>
      <c r="I31" s="74"/>
      <c r="J31" s="102" t="s">
        <v>16574</v>
      </c>
      <c r="K31" s="102"/>
      <c r="L31" s="102"/>
      <c r="M31" s="102"/>
      <c r="N31" s="102"/>
      <c r="O31" s="102"/>
      <c r="P31" s="74"/>
      <c r="Q31" s="74"/>
      <c r="R31" s="74"/>
      <c r="S31" s="102" t="s">
        <v>16574</v>
      </c>
      <c r="T31" s="102"/>
      <c r="U31" s="102"/>
      <c r="V31" s="102"/>
      <c r="W31" s="102"/>
      <c r="X31" s="102"/>
      <c r="Y31" s="74"/>
      <c r="Z31" s="74"/>
      <c r="AA31" s="74"/>
      <c r="AB31" s="74"/>
      <c r="AC31" s="74"/>
      <c r="AD31" s="74"/>
    </row>
    <row r="32" spans="1:30" ht="15">
      <c r="B32" s="66"/>
      <c r="C32" s="83"/>
      <c r="D32" s="83"/>
      <c r="E32" s="83"/>
      <c r="F32" s="91"/>
      <c r="G32" s="91"/>
      <c r="H32" s="74"/>
      <c r="I32" s="74"/>
      <c r="J32" s="102" t="s">
        <v>16576</v>
      </c>
      <c r="K32" s="102"/>
      <c r="L32" s="102"/>
      <c r="M32" s="102"/>
      <c r="N32" s="102" t="s">
        <v>16575</v>
      </c>
      <c r="O32" s="102"/>
      <c r="P32" s="74"/>
      <c r="Q32" s="74"/>
      <c r="R32" s="74"/>
      <c r="S32" s="102" t="s">
        <v>16576</v>
      </c>
      <c r="T32" s="102"/>
      <c r="U32" s="102"/>
      <c r="V32" s="102"/>
      <c r="W32" s="102" t="s">
        <v>16575</v>
      </c>
      <c r="X32" s="102"/>
      <c r="Y32" s="74"/>
      <c r="Z32" s="74"/>
      <c r="AA32" s="74"/>
      <c r="AB32" s="74"/>
      <c r="AC32" s="74"/>
      <c r="AD32" s="74"/>
    </row>
    <row r="33" spans="2:24" ht="12.95" customHeight="1">
      <c r="B33" s="66"/>
      <c r="C33" s="59"/>
      <c r="D33" s="59"/>
      <c r="E33" s="59"/>
      <c r="F33" s="60"/>
      <c r="G33" s="60"/>
      <c r="R33" s="60"/>
      <c r="S33" s="60"/>
      <c r="T33" s="60"/>
      <c r="U33" s="60"/>
      <c r="V33" s="60"/>
      <c r="W33" s="60"/>
      <c r="X33" s="60"/>
    </row>
    <row r="34" spans="2:24" ht="12.95" customHeight="1">
      <c r="B34" s="66"/>
      <c r="C34" s="59"/>
      <c r="D34" s="59"/>
      <c r="E34" s="59"/>
      <c r="F34" s="60"/>
      <c r="G34" s="60"/>
      <c r="R34" s="60"/>
      <c r="S34" s="60"/>
      <c r="T34" s="60"/>
      <c r="U34" s="60"/>
      <c r="V34" s="60"/>
      <c r="W34" s="60"/>
      <c r="X34" s="60"/>
    </row>
    <row r="35" spans="2:24" ht="15">
      <c r="D35" s="59"/>
      <c r="E35" s="59"/>
    </row>
    <row r="36" spans="2:24" ht="15">
      <c r="D36" s="59"/>
      <c r="E36" s="59"/>
    </row>
    <row r="37" spans="2:24" ht="15">
      <c r="D37" s="59"/>
      <c r="E37" s="59"/>
    </row>
    <row r="38" spans="2:24" ht="15">
      <c r="D38" s="59"/>
      <c r="E38" s="59"/>
    </row>
  </sheetData>
  <sheetProtection selectLockedCells="1"/>
  <sortState ref="H13:AA47">
    <sortCondition ref="H13:H47"/>
  </sortState>
  <mergeCells count="58">
    <mergeCell ref="S13:U13"/>
    <mergeCell ref="S14:U14"/>
    <mergeCell ref="S15:U15"/>
    <mergeCell ref="S16:U16"/>
    <mergeCell ref="C9:H9"/>
    <mergeCell ref="T9:U9"/>
    <mergeCell ref="I9:S9"/>
    <mergeCell ref="C5:AD5"/>
    <mergeCell ref="C7:AD7"/>
    <mergeCell ref="C6:AD6"/>
    <mergeCell ref="C11:AD11"/>
    <mergeCell ref="V9:X9"/>
    <mergeCell ref="S12:U12"/>
    <mergeCell ref="Y9:AA9"/>
    <mergeCell ref="J32:M32"/>
    <mergeCell ref="N32:O32"/>
    <mergeCell ref="S28:X28"/>
    <mergeCell ref="S30:X30"/>
    <mergeCell ref="S31:X31"/>
    <mergeCell ref="S32:V32"/>
    <mergeCell ref="W32:X32"/>
    <mergeCell ref="S20:U20"/>
    <mergeCell ref="P20:R20"/>
    <mergeCell ref="M20:O20"/>
    <mergeCell ref="I20:K20"/>
    <mergeCell ref="J25:O25"/>
    <mergeCell ref="J28:O28"/>
    <mergeCell ref="J30:O30"/>
    <mergeCell ref="J31:O31"/>
    <mergeCell ref="S25:X25"/>
    <mergeCell ref="P17:R17"/>
    <mergeCell ref="S17:U17"/>
    <mergeCell ref="S18:U18"/>
    <mergeCell ref="S19:U19"/>
    <mergeCell ref="M18:O18"/>
    <mergeCell ref="P18:R18"/>
    <mergeCell ref="P13:R13"/>
    <mergeCell ref="M14:O14"/>
    <mergeCell ref="P14:R14"/>
    <mergeCell ref="M15:O15"/>
    <mergeCell ref="AB9:AD9"/>
    <mergeCell ref="P15:R15"/>
    <mergeCell ref="M19:O19"/>
    <mergeCell ref="P19:R19"/>
    <mergeCell ref="I12:K12"/>
    <mergeCell ref="M12:O12"/>
    <mergeCell ref="P12:R12"/>
    <mergeCell ref="I19:K19"/>
    <mergeCell ref="I13:K13"/>
    <mergeCell ref="I14:K14"/>
    <mergeCell ref="I15:K15"/>
    <mergeCell ref="I16:K16"/>
    <mergeCell ref="I17:K17"/>
    <mergeCell ref="I18:K18"/>
    <mergeCell ref="M16:O16"/>
    <mergeCell ref="P16:R16"/>
    <mergeCell ref="M13:O13"/>
    <mergeCell ref="M17:O17"/>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16478</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2021-04-08T16:54:06Z</cp:lastPrinted>
  <dcterms:created xsi:type="dcterms:W3CDTF">2021-02-11T20:09:15Z</dcterms:created>
  <dcterms:modified xsi:type="dcterms:W3CDTF">2021-04-08T16:55:02Z</dcterms:modified>
</cp:coreProperties>
</file>