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Avance Trimestral_2\E 134\"/>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B25" i="9" s="1"/>
  <c r="H29" i="9"/>
  <c r="H33" i="9"/>
  <c r="H37" i="9"/>
  <c r="B37" i="9" s="1"/>
  <c r="H41" i="9"/>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H30" i="9"/>
  <c r="B30" i="9" s="1"/>
  <c r="H34" i="9"/>
  <c r="B34" i="9" s="1"/>
  <c r="H38" i="9"/>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3" i="9"/>
  <c r="B44" i="9"/>
  <c r="B46" i="9"/>
  <c r="B29" i="9"/>
  <c r="B31" i="9"/>
  <c r="B33" i="9"/>
  <c r="B41" i="9"/>
  <c r="B27" i="9"/>
  <c r="B24" i="9"/>
  <c r="B26" i="9"/>
  <c r="B17" i="9"/>
  <c r="B28" i="9"/>
  <c r="B3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<sst xmlns="http://schemas.openxmlformats.org/spreadsheetml/2006/main" count="63836" uniqueCount="15617">
  <si>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</si>
  <si>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</si>
  <si>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</si>
  <si>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</si>
  <si>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</si>
  <si>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</si>
  <si>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</si>
  <si>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</si>
  <si>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</si>
  <si>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</si>
  <si>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</si>
  <si>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</si>
  <si>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</si>
  <si>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</si>
  <si>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</si>
  <si>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</si>
  <si>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</si>
  <si>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</si>
  <si>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</si>
  <si>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</si>
  <si>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</si>
  <si>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</si>
  <si>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</si>
  <si>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</si>
  <si>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</si>
  <si>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</si>
  <si>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</si>
  <si>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</si>
  <si>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</si>
  <si>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</si>
  <si>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</si>
  <si>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</si>
  <si>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</si>
  <si>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</si>
  <si>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</si>
  <si>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</si>
  <si>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</si>
  <si>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</si>
  <si>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</si>
  <si>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</si>
  <si>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</si>
  <si>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</si>
  <si>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</si>
  <si>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</si>
  <si>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</si>
  <si>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</si>
  <si>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</si>
  <si>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</si>
  <si>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</si>
  <si>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</si>
  <si>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</si>
  <si>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</si>
  <si>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</si>
  <si>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</si>
  <si>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</si>
  <si>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</si>
  <si>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</si>
  <si>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</si>
  <si>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</si>
  <si>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</si>
  <si>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</si>
  <si>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</si>
  <si>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</si>
  <si>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</si>
  <si>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</si>
  <si>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</si>
  <si>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</si>
  <si>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</si>
  <si>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</si>
  <si>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</si>
  <si>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</si>
  <si>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</si>
  <si>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</si>
  <si>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</si>
  <si>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</si>
  <si>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</si>
  <si>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</si>
  <si>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</si>
  <si>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</si>
  <si>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</si>
  <si>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</si>
  <si>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</si>
  <si>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</si>
  <si>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</si>
  <si>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</si>
  <si>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</si>
  <si>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</si>
  <si>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</si>
  <si>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</si>
  <si>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</si>
  <si>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</si>
  <si>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</si>
  <si>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</si>
  <si>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</si>
  <si>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</si>
  <si>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</si>
  <si>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</si>
  <si>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</si>
  <si>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</si>
  <si>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</si>
  <si>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</si>
  <si>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</si>
  <si>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</si>
  <si>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</si>
  <si>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</si>
  <si>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</si>
  <si>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</si>
  <si>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</si>
  <si>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</si>
  <si>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</si>
  <si>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</si>
  <si>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</si>
  <si>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</si>
  <si>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</si>
  <si>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</si>
  <si>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</si>
  <si>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</si>
  <si>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</si>
  <si>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</si>
  <si>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</si>
  <si>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</si>
  <si>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</si>
  <si>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</si>
  <si>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</si>
  <si>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</si>
  <si>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</si>
  <si>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</si>
  <si>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</si>
  <si>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</si>
  <si>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</si>
  <si>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</si>
  <si>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</si>
  <si>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</si>
  <si>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</si>
  <si>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</si>
  <si>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</si>
  <si>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</si>
  <si>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</si>
  <si>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</si>
  <si>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</si>
  <si>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</si>
  <si>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</si>
  <si>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</si>
  <si>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</si>
  <si>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</si>
  <si>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</si>
  <si>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</si>
  <si>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</si>
  <si>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</si>
  <si>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</si>
  <si>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</si>
  <si>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</si>
  <si>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</si>
  <si>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</si>
  <si>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</si>
  <si>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</si>
  <si>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</si>
  <si>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</si>
  <si>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</si>
  <si>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</si>
  <si>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</si>
  <si>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</si>
  <si>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</si>
  <si>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</si>
  <si>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</si>
  <si>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</si>
  <si>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</si>
  <si>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</si>
  <si>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</si>
  <si>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</si>
  <si>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</si>
  <si>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</si>
  <si>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</si>
  <si>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</si>
  <si>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</si>
  <si>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</si>
  <si>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</si>
  <si>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</si>
  <si>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</si>
  <si>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</si>
  <si>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</si>
  <si>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</si>
  <si>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</si>
  <si>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</si>
  <si>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</si>
  <si>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</si>
  <si>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</si>
  <si>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</si>
  <si>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</si>
  <si>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</si>
  <si>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</si>
  <si>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</si>
  <si>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</si>
  <si>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</si>
  <si>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</si>
  <si>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</si>
  <si>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</si>
  <si>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</si>
  <si>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</si>
  <si>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</si>
  <si>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</si>
  <si>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</si>
  <si>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</si>
  <si>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</si>
  <si>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</si>
  <si>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</si>
  <si>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</si>
  <si>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</si>
  <si>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</si>
  <si>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</si>
  <si>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</si>
  <si>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</si>
  <si>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</si>
  <si>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</si>
  <si>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</si>
  <si>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</si>
  <si>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</si>
  <si>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</si>
  <si>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</si>
  <si>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</si>
  <si>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</si>
  <si>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</si>
  <si>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</si>
  <si>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</si>
  <si>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</si>
  <si>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</si>
  <si>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</si>
  <si>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</si>
  <si>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</si>
  <si>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</si>
  <si>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</si>
  <si>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</si>
  <si>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</si>
  <si>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</si>
  <si>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</si>
  <si>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</si>
  <si>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</si>
  <si>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</si>
  <si>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</si>
  <si>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</si>
  <si>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</si>
  <si>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</si>
  <si>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</si>
  <si>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</si>
  <si>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</si>
  <si>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</si>
  <si>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</si>
  <si>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</si>
  <si>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</si>
  <si>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</si>
  <si>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</si>
  <si>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</si>
  <si>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</si>
  <si>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</si>
  <si>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</si>
  <si>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</si>
  <si>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</si>
  <si>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</si>
  <si>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</si>
  <si>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</si>
  <si>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</si>
  <si>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</si>
  <si>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</si>
  <si>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</si>
  <si>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</si>
  <si>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</si>
  <si>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</si>
  <si>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</si>
  <si>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</si>
  <si>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</si>
  <si>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</si>
  <si>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</si>
  <si>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</si>
  <si>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</si>
  <si>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</si>
  <si>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</si>
  <si>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</si>
  <si>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</si>
  <si>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</si>
  <si>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</si>
  <si>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</si>
  <si>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</si>
  <si>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</si>
  <si>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</si>
  <si>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</si>
  <si>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</si>
  <si>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</si>
  <si>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</si>
  <si>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</si>
  <si>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</si>
  <si>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</si>
  <si>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</si>
  <si>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</si>
  <si>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</si>
  <si>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</si>
  <si>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</si>
  <si>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</si>
  <si>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</si>
  <si>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</si>
  <si>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</si>
  <si>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</si>
  <si>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</si>
  <si>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</si>
  <si>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</si>
  <si>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</si>
  <si>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</si>
  <si>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</si>
  <si>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</si>
  <si>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</si>
  <si>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</si>
  <si>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</si>
  <si>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</si>
  <si>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</si>
  <si>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</si>
  <si>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</si>
  <si>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</si>
  <si>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</si>
  <si>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</si>
  <si>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</si>
  <si>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</si>
  <si>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</si>
  <si>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</si>
  <si>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</si>
  <si>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</si>
  <si>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</si>
  <si>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</si>
  <si>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</si>
  <si>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</si>
  <si>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</si>
  <si>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</si>
  <si>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</si>
  <si>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</si>
  <si>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</si>
  <si>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</si>
  <si>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</si>
  <si>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</si>
  <si>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</si>
  <si>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</si>
  <si>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</si>
  <si>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</si>
  <si>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</si>
  <si>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</si>
  <si>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</si>
  <si>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</si>
  <si>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</si>
  <si>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</si>
  <si>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</si>
  <si>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</si>
  <si>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</si>
  <si>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</si>
  <si>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</si>
  <si>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</si>
  <si>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</si>
  <si>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</si>
  <si>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</si>
  <si>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</si>
  <si>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</si>
  <si>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</si>
  <si>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</si>
  <si>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</si>
  <si>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</si>
  <si>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</si>
  <si>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</si>
  <si>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</si>
  <si>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</si>
  <si>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</si>
  <si>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</si>
  <si>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</si>
  <si>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</si>
  <si>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</si>
  <si>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</si>
  <si>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</si>
  <si>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</si>
  <si>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</si>
  <si>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</si>
  <si>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</si>
  <si>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</si>
  <si>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</si>
  <si>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</si>
  <si>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</si>
  <si>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</si>
  <si>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</si>
  <si>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</si>
  <si>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</si>
  <si>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</si>
  <si>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</si>
  <si>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</si>
  <si>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</si>
  <si>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</si>
  <si>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</si>
  <si>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</si>
  <si>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</si>
  <si>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</si>
  <si>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</si>
  <si>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</si>
  <si>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</si>
  <si>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</si>
  <si>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</si>
  <si>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</si>
  <si>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</si>
  <si>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</si>
  <si>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</si>
  <si>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</si>
  <si>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</si>
  <si>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</si>
  <si>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</si>
  <si>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</si>
  <si>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</si>
  <si>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</si>
  <si>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</si>
  <si>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</si>
  <si>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</si>
  <si>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</si>
  <si>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</si>
  <si>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</si>
  <si>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</si>
  <si>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</si>
  <si>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</si>
  <si>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</si>
  <si>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</si>
  <si>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</si>
  <si>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</si>
  <si>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</si>
  <si>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</si>
  <si>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</si>
  <si>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</si>
  <si>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</si>
  <si>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</si>
  <si>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</si>
  <si>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</si>
  <si>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</si>
  <si>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</si>
  <si>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</si>
  <si>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</si>
  <si>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</si>
  <si>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</si>
  <si>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</si>
  <si>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</si>
  <si>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</si>
  <si>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</si>
  <si>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</si>
  <si>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</si>
  <si>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</si>
  <si>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</si>
  <si>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</si>
  <si>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</si>
  <si>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</si>
  <si>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</si>
  <si>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</si>
  <si>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</si>
  <si>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</si>
  <si>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</si>
  <si>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</si>
  <si>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</si>
  <si>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</si>
  <si>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</si>
  <si>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</si>
  <si>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</si>
  <si>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</si>
  <si>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</si>
  <si>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</si>
  <si>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</si>
  <si>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</si>
  <si>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</si>
  <si>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</si>
  <si>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</si>
  <si>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</si>
  <si>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</si>
  <si>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</si>
  <si>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</si>
  <si>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</si>
  <si>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</si>
  <si>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</si>
  <si>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</si>
  <si>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</si>
  <si>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</si>
  <si>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</si>
  <si>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</si>
  <si>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</si>
  <si>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</si>
  <si>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</si>
  <si>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</si>
  <si>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</si>
  <si>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</si>
  <si>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</si>
  <si>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</si>
  <si>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</si>
  <si>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</si>
  <si>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</si>
  <si>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</si>
  <si>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</si>
  <si>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</si>
  <si>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</si>
  <si>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</si>
  <si>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</si>
  <si>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</si>
  <si>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</si>
  <si>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</si>
  <si>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</si>
  <si>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</si>
  <si>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</si>
  <si>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</si>
  <si>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</si>
  <si>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</si>
  <si>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</si>
  <si>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</si>
  <si>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</si>
  <si>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</si>
  <si>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</si>
  <si>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</si>
  <si>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</si>
  <si>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</si>
  <si>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</si>
  <si>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</si>
  <si>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</si>
  <si>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</si>
  <si>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</si>
  <si>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</si>
  <si>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</si>
  <si>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</si>
  <si>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</si>
  <si>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</si>
  <si>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</si>
  <si>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</si>
  <si>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</si>
  <si>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</si>
  <si>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</si>
  <si>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</si>
  <si>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</si>
  <si>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</si>
  <si>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</si>
  <si>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</si>
  <si>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</si>
  <si>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</si>
  <si>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</si>
  <si>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</si>
  <si>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</si>
  <si>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</si>
  <si>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</si>
  <si>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</si>
  <si>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</si>
  <si>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</si>
  <si>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</si>
  <si>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</si>
  <si>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</si>
  <si>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</si>
  <si>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</si>
  <si>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</si>
  <si>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</si>
  <si>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</si>
  <si>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</si>
  <si>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</si>
  <si>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</si>
  <si>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</si>
  <si>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</si>
  <si>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</si>
  <si>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</si>
  <si>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</si>
  <si>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</si>
  <si>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</si>
  <si>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</si>
  <si>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</si>
  <si>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</si>
  <si>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</si>
  <si>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</si>
  <si>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</si>
  <si>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</si>
  <si>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</si>
  <si>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</si>
  <si>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</si>
  <si>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</si>
  <si>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</si>
  <si>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</si>
  <si>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</si>
  <si>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</si>
  <si>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</si>
  <si>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</si>
  <si>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</si>
  <si>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</si>
  <si>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</si>
  <si>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</si>
  <si>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</si>
  <si>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</si>
  <si>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</si>
  <si>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</si>
  <si>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</si>
  <si>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</si>
  <si>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</si>
  <si>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</si>
  <si>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</si>
  <si>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</si>
  <si>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</si>
  <si>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</si>
  <si>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</si>
  <si>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</si>
  <si>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</si>
  <si>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</si>
  <si>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</si>
  <si>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</si>
  <si>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</si>
  <si>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</si>
  <si>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</si>
  <si>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</si>
  <si>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</si>
  <si>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</si>
  <si>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</si>
  <si>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</si>
  <si>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</si>
  <si>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</si>
  <si>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</si>
  <si>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</si>
  <si>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</si>
  <si>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</si>
  <si>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</si>
  <si>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</si>
  <si>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</si>
  <si>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</si>
  <si>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</si>
  <si>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</si>
  <si>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</si>
  <si>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</si>
  <si>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</si>
  <si>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</si>
  <si>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</si>
  <si>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</si>
  <si>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</si>
  <si>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</si>
  <si>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</si>
  <si>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</si>
  <si>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</si>
  <si>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</si>
  <si>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</si>
  <si>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</si>
  <si>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</si>
  <si>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</si>
  <si>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</si>
  <si>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</si>
  <si>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</si>
  <si>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</si>
  <si>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</si>
  <si>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</si>
  <si>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</si>
  <si>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</si>
  <si>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</si>
  <si>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</si>
  <si>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</si>
  <si>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</si>
  <si>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</si>
  <si>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</si>
  <si>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</si>
  <si>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</si>
  <si>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</si>
  <si>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</si>
  <si>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</si>
  <si>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</si>
  <si>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</si>
  <si>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</si>
  <si>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</si>
  <si>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</si>
  <si>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</si>
  <si>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</si>
  <si>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</si>
  <si>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</si>
  <si>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</si>
  <si>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</si>
  <si>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</si>
  <si>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</si>
  <si>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</si>
  <si>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</si>
  <si>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</si>
  <si>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</si>
  <si>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</si>
  <si>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</si>
  <si>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</si>
  <si>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</si>
  <si>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</si>
  <si>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</si>
  <si>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</si>
  <si>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</si>
  <si>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</si>
  <si>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</si>
  <si>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</si>
  <si>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</si>
  <si>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</si>
  <si>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</si>
  <si>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</si>
  <si>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</si>
  <si>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</si>
  <si>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</si>
  <si>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</si>
  <si>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</si>
  <si>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</si>
  <si>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</si>
  <si>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</si>
  <si>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</si>
  <si>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</si>
  <si>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</si>
  <si>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</si>
  <si>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</si>
  <si>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</si>
  <si>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</si>
  <si>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</si>
  <si>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</si>
  <si>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</si>
  <si>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</si>
  <si>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</si>
  <si>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</si>
  <si>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</si>
  <si>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</si>
  <si>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</si>
  <si>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</si>
  <si>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</si>
  <si>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</si>
  <si>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</si>
  <si>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</si>
  <si>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</si>
  <si>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</si>
  <si>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</si>
  <si>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</si>
  <si>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</si>
  <si>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</si>
  <si>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</si>
  <si>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</si>
  <si>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</si>
  <si>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</si>
  <si>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</si>
  <si>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</si>
  <si>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</si>
  <si>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</si>
  <si>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</si>
  <si>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</si>
  <si>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</si>
  <si>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</si>
  <si>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</si>
  <si>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</si>
  <si>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</si>
  <si>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</si>
  <si>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</si>
  <si>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</si>
  <si>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</si>
  <si>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</si>
  <si>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</si>
  <si>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</si>
  <si>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</si>
  <si>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</si>
  <si>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</si>
  <si>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</si>
  <si>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</si>
  <si>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</si>
  <si>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</si>
  <si>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</si>
  <si>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</si>
  <si>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</si>
  <si>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</si>
  <si>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</si>
  <si>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</si>
  <si>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</si>
  <si>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</si>
  <si>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</si>
  <si>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</si>
  <si>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</si>
  <si>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</si>
  <si>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</si>
  <si>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</si>
  <si>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</si>
  <si>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</si>
  <si>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</si>
  <si>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</si>
  <si>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</si>
  <si>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</si>
  <si>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</si>
  <si>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</si>
  <si>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</si>
  <si>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</si>
  <si>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</si>
  <si>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</si>
  <si>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</si>
  <si>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</si>
  <si>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</si>
  <si>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</si>
  <si>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</si>
  <si>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</si>
  <si>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</si>
  <si>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</si>
  <si>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</si>
  <si>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</si>
  <si>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</si>
  <si>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</si>
  <si>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</si>
  <si>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</si>
  <si>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</si>
  <si>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</si>
  <si>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</si>
  <si>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</si>
  <si>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</si>
  <si>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</si>
  <si>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</si>
  <si>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</si>
  <si>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</si>
  <si>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</si>
  <si>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</si>
  <si>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</si>
  <si>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</si>
  <si>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</si>
  <si>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</si>
  <si>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</si>
  <si>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</si>
  <si>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</si>
  <si>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</si>
  <si>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</si>
  <si>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</si>
  <si>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</si>
  <si>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</si>
  <si>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</si>
  <si>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</si>
  <si>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</si>
  <si>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</si>
  <si>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</si>
  <si>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</si>
  <si>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</si>
  <si>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</si>
  <si>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</si>
  <si>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</si>
  <si>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</si>
  <si>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</si>
  <si>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</si>
  <si>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</si>
  <si>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</si>
  <si>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</si>
  <si>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</si>
  <si>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</si>
  <si>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</si>
  <si>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</si>
  <si>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</si>
  <si>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</si>
  <si>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</si>
  <si>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</si>
  <si>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</si>
  <si>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</si>
  <si>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</si>
  <si>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</si>
  <si>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</si>
  <si>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</si>
  <si>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</si>
  <si>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</si>
  <si>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</si>
  <si>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</si>
  <si>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</si>
  <si>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</si>
  <si>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</si>
  <si>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</si>
  <si>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</si>
  <si>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</si>
  <si>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</si>
  <si>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</si>
  <si>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</si>
  <si>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</si>
  <si>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</si>
  <si>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</si>
  <si>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</si>
  <si>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</si>
  <si>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</si>
  <si>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</si>
  <si>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</si>
  <si>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</si>
  <si>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</si>
  <si>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</si>
  <si>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</si>
  <si>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</si>
  <si>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</si>
  <si>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</si>
  <si>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</si>
  <si>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</si>
  <si>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</si>
  <si>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</si>
  <si>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</si>
  <si>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</si>
  <si>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</si>
  <si>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</si>
  <si>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</si>
  <si>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</si>
  <si>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</si>
  <si>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</si>
  <si>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</si>
  <si>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</si>
  <si>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</si>
  <si>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</si>
  <si>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</si>
  <si>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</si>
  <si>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</si>
  <si>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</si>
  <si>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</si>
  <si>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</si>
  <si>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</si>
  <si>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</si>
  <si>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</si>
  <si>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</si>
  <si>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</si>
  <si>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</si>
  <si>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</si>
  <si>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</si>
  <si>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</si>
  <si>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</si>
  <si>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</si>
  <si>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</si>
  <si>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</si>
  <si>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</si>
  <si>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</si>
  <si>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</si>
  <si>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</si>
  <si>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</si>
  <si>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</si>
  <si>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</si>
  <si>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</si>
  <si>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</si>
  <si>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</si>
  <si>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</si>
  <si>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</si>
  <si>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</si>
  <si>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</si>
  <si>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</si>
  <si>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</si>
  <si>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</si>
  <si>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</si>
  <si>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</si>
  <si>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</si>
  <si>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</si>
  <si>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</si>
  <si>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</si>
  <si>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</si>
  <si>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</si>
  <si>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</si>
  <si>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</si>
  <si>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</si>
  <si>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</si>
  <si>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</si>
  <si>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</si>
  <si>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</si>
  <si>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</si>
  <si>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</si>
  <si>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</si>
  <si>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</si>
  <si>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</si>
  <si>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</si>
  <si>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</si>
  <si>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</si>
  <si>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</si>
  <si>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</si>
  <si>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</si>
  <si>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</si>
  <si>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</si>
  <si>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</si>
  <si>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</si>
  <si>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</si>
  <si>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</si>
  <si>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</si>
  <si>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</si>
  <si>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</si>
  <si>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</si>
  <si>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</si>
  <si>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</si>
  <si>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</si>
  <si>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</si>
  <si>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</si>
  <si>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</si>
  <si>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</si>
  <si>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</si>
  <si>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</si>
  <si>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</si>
  <si>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</si>
  <si>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</si>
  <si>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</si>
  <si>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</si>
  <si>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</si>
  <si>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</si>
  <si>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</si>
  <si>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</si>
  <si>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</si>
  <si>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</si>
  <si>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</si>
  <si>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</si>
  <si>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</si>
  <si>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</si>
  <si>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</si>
  <si>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</si>
  <si>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</si>
  <si>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</si>
  <si>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</si>
  <si>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</si>
  <si>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</si>
  <si>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</si>
  <si>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</si>
  <si>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</si>
  <si>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</si>
  <si>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</si>
  <si>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</si>
  <si>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</si>
  <si>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</si>
  <si>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</si>
  <si>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</si>
  <si>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</si>
  <si>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</si>
  <si>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</si>
  <si>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</si>
  <si>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</si>
  <si>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</si>
  <si>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</si>
  <si>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</si>
  <si>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</si>
  <si>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</si>
  <si>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</si>
  <si>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</si>
  <si>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</si>
  <si>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</si>
  <si>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</si>
  <si>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</si>
  <si>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</si>
  <si>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</si>
  <si>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</si>
  <si>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</si>
  <si>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</si>
  <si>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</si>
  <si>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</si>
  <si>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</si>
  <si>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</si>
  <si>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</si>
  <si>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</si>
  <si>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</si>
  <si>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</si>
  <si>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</si>
  <si>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</si>
  <si>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</si>
  <si>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</si>
  <si>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</si>
  <si>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</si>
  <si>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</si>
  <si>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</si>
  <si>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</si>
  <si>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</si>
  <si>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</si>
  <si>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</si>
  <si>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</si>
  <si>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</si>
  <si>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</si>
  <si>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</si>
  <si>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</si>
  <si>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</si>
  <si>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</si>
  <si>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</si>
  <si>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</si>
  <si>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</si>
  <si>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</si>
  <si>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</si>
  <si>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</si>
  <si>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</si>
  <si>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</si>
  <si>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</si>
  <si>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</si>
  <si>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</si>
  <si>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</si>
  <si>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</si>
  <si>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</si>
  <si>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</si>
  <si>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</si>
  <si>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</si>
  <si>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</si>
  <si>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</si>
  <si>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</si>
  <si>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</si>
  <si>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</si>
  <si>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</si>
  <si>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</si>
  <si>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</si>
  <si>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</si>
  <si>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</si>
  <si>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</si>
  <si>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</si>
  <si>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</si>
  <si>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</si>
  <si>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</si>
  <si>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</si>
  <si>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</si>
  <si>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</si>
  <si>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</si>
  <si>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</si>
  <si>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</si>
  <si>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</si>
  <si>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</si>
  <si>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</si>
  <si>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</si>
  <si>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</si>
  <si>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</si>
  <si>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</si>
  <si>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</si>
  <si>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</si>
  <si>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</si>
  <si>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</si>
  <si>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</si>
  <si>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</si>
  <si>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</si>
  <si>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</si>
  <si>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</si>
  <si>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</si>
  <si>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</si>
  <si>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</si>
  <si>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</si>
  <si>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</si>
  <si>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</si>
  <si>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</si>
  <si>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</si>
  <si>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</si>
  <si>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</si>
  <si>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</si>
  <si>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</si>
  <si>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</si>
  <si>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</si>
  <si>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</si>
  <si>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</si>
  <si>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</si>
  <si>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</si>
  <si>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</si>
  <si>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</si>
  <si>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</si>
  <si>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</si>
  <si>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</si>
  <si>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</si>
  <si>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</si>
  <si>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</si>
  <si>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</si>
  <si>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</si>
  <si>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</si>
  <si>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</si>
  <si>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</si>
  <si>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</si>
  <si>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</si>
  <si>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</si>
  <si>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</si>
  <si>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</si>
  <si>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</si>
  <si>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</si>
  <si>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</si>
  <si>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</si>
  <si>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</si>
  <si>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</si>
  <si>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</si>
  <si>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</si>
  <si>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</si>
  <si>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</si>
  <si>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</si>
  <si>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</si>
  <si>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</si>
  <si>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</si>
  <si>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</si>
  <si>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</si>
  <si>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</si>
  <si>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</si>
  <si>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</si>
  <si>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</si>
  <si>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</si>
  <si>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</si>
  <si>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</si>
  <si>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</si>
  <si>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</si>
  <si>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</si>
  <si>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</si>
  <si>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</si>
  <si>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</si>
  <si>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</si>
  <si>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</si>
  <si>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</si>
  <si>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</si>
  <si>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</si>
  <si>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</si>
  <si>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</si>
  <si>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</si>
  <si>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</si>
  <si>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</si>
  <si>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</si>
  <si>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</si>
  <si>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</si>
  <si>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</si>
  <si>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</si>
  <si>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</si>
  <si>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</si>
  <si>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</si>
  <si>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</si>
  <si>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</si>
  <si>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</si>
  <si>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</si>
  <si>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</si>
  <si>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</si>
  <si>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</si>
  <si>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</si>
  <si>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</si>
  <si>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</si>
  <si>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</si>
  <si>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</si>
  <si>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</si>
  <si>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</si>
  <si>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</si>
  <si>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</si>
  <si>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</si>
  <si>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</si>
  <si>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</si>
  <si>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</si>
  <si>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</si>
  <si>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</si>
  <si>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</si>
  <si>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</si>
  <si>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</si>
  <si>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</si>
  <si>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</si>
  <si>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</si>
  <si>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</si>
  <si>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</si>
  <si>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</si>
  <si>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</si>
  <si>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</si>
  <si>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</si>
  <si>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</si>
  <si>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</si>
  <si>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</si>
  <si>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</si>
  <si>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</si>
  <si>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</si>
  <si>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</si>
  <si>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</si>
  <si>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</si>
  <si>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</si>
  <si>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</si>
  <si>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</si>
  <si>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</si>
  <si>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</si>
  <si>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</si>
  <si>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</si>
  <si>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</si>
  <si>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</si>
  <si>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</si>
  <si>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</si>
  <si>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</si>
  <si>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</si>
  <si>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</si>
  <si>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</si>
  <si>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</si>
  <si>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</si>
  <si>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</si>
  <si>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</si>
  <si>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</si>
  <si>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</si>
  <si>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</si>
  <si>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</si>
  <si>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</si>
  <si>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</si>
  <si>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</si>
  <si>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</si>
  <si>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</si>
  <si>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</si>
  <si>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</si>
  <si>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</si>
  <si>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</si>
  <si>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</si>
  <si>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</si>
  <si>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</si>
  <si>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</si>
  <si>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</si>
  <si>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</si>
  <si>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</si>
  <si>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</si>
  <si>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</si>
  <si>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</si>
  <si>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</si>
  <si>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</si>
  <si>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</si>
  <si>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</si>
  <si>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</si>
  <si>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</si>
  <si>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</si>
  <si>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</si>
  <si>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</si>
  <si>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</si>
  <si>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</si>
  <si>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</si>
  <si>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</si>
  <si>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</si>
  <si>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</si>
  <si>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</si>
  <si>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</si>
  <si>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</si>
  <si>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</si>
  <si>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</si>
  <si>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</si>
  <si>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</si>
  <si>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</si>
  <si>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</si>
  <si>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</si>
  <si>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</si>
  <si>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</si>
  <si>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</si>
  <si>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</si>
  <si>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</si>
  <si>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</si>
  <si>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</si>
  <si>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</si>
  <si>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</si>
  <si>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</si>
  <si>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</si>
  <si>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</si>
  <si>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</si>
  <si>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</si>
  <si>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</si>
  <si>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</si>
  <si>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</si>
  <si>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</si>
  <si>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</si>
  <si>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</si>
  <si>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</si>
  <si>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</si>
  <si>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</si>
  <si>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</si>
  <si>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</si>
  <si>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</si>
  <si>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</si>
  <si>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</si>
  <si>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</si>
  <si>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</si>
  <si>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</si>
  <si>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</si>
  <si>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</si>
  <si>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</si>
  <si>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</si>
  <si>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</si>
  <si>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</si>
  <si>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</si>
  <si>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</si>
  <si>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</si>
  <si>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</si>
  <si>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</si>
  <si>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</si>
  <si>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</si>
  <si>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</si>
  <si>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</si>
  <si>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</si>
  <si>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</si>
  <si>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</si>
  <si>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</si>
  <si>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</si>
  <si>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</si>
  <si>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</si>
  <si>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</si>
  <si>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</si>
  <si>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</si>
  <si>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</si>
  <si>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</si>
  <si>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</si>
  <si>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</si>
  <si>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</si>
  <si>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</si>
  <si>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</si>
  <si>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</si>
  <si>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</si>
  <si>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</si>
  <si>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</si>
  <si>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</si>
  <si>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</si>
  <si>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</si>
  <si>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</si>
  <si>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</si>
  <si>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</si>
  <si>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</si>
  <si>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</si>
  <si>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</si>
  <si>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</si>
  <si>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</si>
  <si>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</si>
  <si>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</si>
  <si>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</si>
  <si>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</si>
  <si>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</si>
  <si>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</si>
  <si>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</si>
  <si>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</si>
  <si>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</si>
  <si>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</si>
  <si>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</si>
  <si>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</si>
  <si>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</si>
  <si>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</si>
  <si>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</si>
  <si>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</si>
  <si>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</si>
  <si>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</si>
  <si>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</si>
  <si>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</si>
  <si>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</si>
  <si>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</si>
  <si>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</si>
  <si>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</si>
  <si>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</si>
  <si>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</si>
  <si>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</si>
  <si>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</si>
  <si>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</si>
  <si>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</si>
  <si>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</si>
  <si>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</si>
  <si>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</si>
  <si>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</si>
  <si>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</si>
  <si>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</si>
  <si>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</si>
  <si>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</si>
  <si>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</si>
  <si>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</si>
  <si>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</si>
  <si>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</si>
  <si>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</si>
  <si>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</si>
  <si>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</si>
  <si>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</si>
  <si>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</si>
  <si>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</si>
  <si>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</si>
  <si>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</si>
  <si>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</si>
  <si>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</si>
  <si>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</si>
  <si>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</si>
  <si>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</si>
  <si>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</si>
  <si>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</si>
  <si>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</si>
  <si>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</si>
  <si>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</si>
  <si>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</si>
  <si>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</si>
  <si>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</si>
  <si>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</si>
  <si>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</si>
  <si>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</si>
  <si>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</si>
  <si>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</si>
  <si>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</si>
  <si>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</si>
  <si>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</si>
  <si>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</si>
  <si>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</si>
  <si>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</si>
  <si>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</si>
  <si>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</si>
  <si>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</si>
  <si>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</si>
  <si>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</si>
  <si>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</si>
  <si>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</si>
  <si>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</si>
  <si>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</si>
  <si>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</si>
  <si>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</si>
  <si>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</si>
  <si>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</si>
  <si>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</si>
  <si>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</si>
  <si>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</si>
  <si>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</si>
  <si>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</si>
  <si>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</si>
  <si>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</si>
  <si>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</si>
  <si>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</si>
  <si>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</si>
  <si>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</si>
  <si>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</si>
  <si>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</si>
  <si>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</si>
  <si>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</si>
  <si>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</si>
  <si>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</si>
  <si>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</si>
  <si>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</si>
  <si>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</si>
  <si>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</si>
  <si>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</si>
  <si>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</si>
  <si>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</si>
  <si>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</si>
  <si>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</si>
  <si>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</si>
  <si>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</si>
  <si>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</si>
  <si>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</si>
  <si>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</si>
  <si>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</si>
  <si>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</si>
  <si>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</si>
  <si>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</si>
  <si>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</si>
  <si>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</si>
  <si>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</si>
  <si>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</si>
  <si>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</si>
  <si>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</si>
  <si>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</si>
  <si>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</si>
  <si>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</si>
  <si>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</si>
  <si>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</si>
  <si>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</si>
  <si>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</si>
  <si>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</si>
  <si>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</si>
  <si>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</si>
  <si>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</si>
  <si>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</si>
  <si>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</si>
  <si>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</si>
  <si>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</si>
  <si>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</si>
  <si>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</si>
  <si>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</si>
  <si>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</si>
  <si>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</si>
  <si>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</si>
  <si>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</si>
  <si>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</si>
  <si>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</si>
  <si>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</si>
  <si>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</si>
  <si>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</si>
  <si>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</si>
  <si>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</si>
  <si>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</si>
  <si>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</si>
  <si>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</si>
  <si>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</si>
  <si>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</si>
  <si>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</si>
  <si>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</si>
  <si>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</si>
  <si>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</si>
  <si>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</si>
  <si>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</si>
  <si>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</si>
  <si>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</si>
  <si>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</si>
  <si>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</si>
  <si>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</si>
  <si>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</si>
  <si>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</si>
  <si>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</si>
  <si>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</si>
  <si>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</si>
  <si>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</si>
  <si>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</si>
  <si>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</si>
  <si>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</si>
  <si>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</si>
  <si>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</si>
  <si>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</si>
  <si>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</si>
  <si>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</si>
  <si>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</si>
  <si>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</si>
  <si>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</si>
  <si>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</si>
  <si>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</si>
  <si>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</si>
  <si>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</si>
  <si>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</si>
  <si>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</si>
  <si>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</si>
  <si>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</si>
  <si>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</si>
  <si>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</si>
  <si>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</si>
  <si>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</si>
  <si>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</si>
  <si>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</si>
  <si>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</si>
  <si>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</si>
  <si>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</si>
  <si>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</si>
  <si>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</si>
  <si>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</si>
  <si>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</si>
  <si>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</si>
  <si>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</si>
  <si>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</si>
  <si>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</si>
  <si>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</si>
  <si>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</si>
  <si>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</si>
  <si>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</si>
  <si>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</si>
  <si>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</si>
  <si>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</si>
  <si>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</si>
  <si>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</si>
  <si>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</si>
  <si>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</si>
  <si>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</si>
  <si>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</si>
  <si>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</si>
  <si>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</si>
  <si>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</si>
  <si>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</si>
  <si>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</si>
  <si>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</si>
  <si>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</si>
  <si>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</si>
  <si>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</si>
  <si>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</si>
  <si>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</si>
  <si>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</si>
  <si>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</si>
  <si>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</si>
  <si>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</si>
  <si>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</si>
  <si>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</si>
  <si>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</si>
  <si>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</si>
  <si>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</si>
  <si>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</si>
  <si>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</si>
  <si>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</si>
  <si>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</si>
  <si>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</si>
  <si>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</si>
  <si>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</si>
  <si>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</si>
  <si>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</si>
  <si>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</si>
  <si>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</si>
  <si>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</si>
  <si>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</si>
  <si>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</si>
  <si>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</si>
  <si>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</si>
  <si>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</si>
  <si>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</si>
  <si>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</si>
  <si>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</si>
  <si>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</si>
  <si>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</si>
  <si>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</si>
  <si>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</si>
  <si>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</si>
  <si>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</si>
  <si>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</si>
  <si>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</si>
  <si>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</si>
  <si>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</si>
  <si>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</si>
  <si>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</si>
  <si>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</si>
  <si>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</si>
  <si>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</si>
  <si>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</si>
  <si>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</si>
  <si>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</si>
  <si>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</si>
  <si>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</si>
  <si>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</si>
  <si>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</si>
  <si>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</si>
  <si>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</si>
  <si>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</si>
  <si>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</si>
  <si>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</si>
  <si>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</si>
  <si>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</si>
  <si>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</si>
  <si>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</si>
  <si>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</si>
  <si>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</si>
  <si>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</si>
  <si>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</si>
  <si>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</si>
  <si>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</si>
  <si>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</si>
  <si>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</si>
  <si>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</si>
  <si>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</si>
  <si>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</si>
  <si>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</si>
  <si>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</si>
  <si>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</si>
  <si>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</si>
  <si>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</si>
  <si>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</si>
  <si>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</si>
  <si>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</si>
  <si>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</si>
  <si>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</si>
  <si>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</si>
  <si>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</si>
  <si>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</si>
  <si>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</si>
  <si>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</si>
  <si>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</si>
  <si>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</si>
  <si>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</si>
  <si>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</si>
  <si>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</si>
  <si>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</si>
  <si>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</si>
  <si>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</si>
  <si>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</si>
  <si>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</si>
  <si>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</si>
  <si>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</si>
  <si>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</si>
  <si>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</si>
  <si>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</si>
  <si>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</si>
  <si>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</si>
  <si>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</si>
  <si>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</si>
  <si>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</si>
  <si>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</si>
  <si>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</si>
  <si>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</si>
  <si>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</si>
  <si>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</si>
  <si>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</si>
  <si>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</si>
  <si>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</si>
  <si>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</si>
  <si>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</si>
  <si>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</si>
  <si>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</si>
  <si>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</si>
  <si>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</si>
  <si>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</si>
  <si>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</si>
  <si>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</si>
  <si>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</si>
  <si>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</si>
  <si>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</si>
  <si>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</si>
  <si>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</si>
  <si>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</si>
  <si>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</si>
  <si>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</si>
  <si>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</si>
  <si>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</si>
  <si>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</si>
  <si>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</si>
  <si>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</si>
  <si>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</si>
  <si>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</si>
  <si>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</si>
  <si>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</si>
  <si>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</si>
  <si>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</si>
  <si>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</si>
  <si>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</si>
  <si>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</si>
  <si>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</si>
  <si>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</si>
  <si>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</si>
  <si>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</si>
  <si>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</si>
  <si>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</si>
  <si>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</si>
  <si>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</si>
  <si>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</si>
  <si>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</si>
  <si>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</si>
  <si>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</si>
  <si>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</si>
  <si>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</si>
  <si>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</si>
  <si>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</si>
  <si>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</si>
  <si>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</si>
  <si>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</si>
  <si>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</si>
  <si>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</si>
  <si>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</si>
  <si>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</si>
  <si>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</si>
  <si>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</si>
  <si>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</si>
  <si>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</si>
  <si>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</si>
  <si>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</si>
  <si>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</si>
  <si>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</si>
  <si>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</si>
  <si>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</si>
  <si>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</si>
  <si>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</si>
  <si>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</si>
  <si>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</si>
  <si>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</si>
  <si>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</si>
  <si>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</si>
  <si>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</si>
  <si>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</si>
  <si>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</si>
  <si>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</si>
  <si>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</si>
  <si>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</si>
  <si>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</si>
  <si>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</si>
  <si>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</si>
  <si>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</si>
  <si>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</si>
  <si>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</si>
  <si>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</si>
  <si>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</si>
  <si>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</si>
  <si>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</si>
  <si>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</si>
  <si>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</si>
  <si>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</si>
  <si>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</si>
  <si>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</si>
  <si>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</si>
  <si>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</si>
  <si>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</si>
  <si>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</si>
  <si>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</si>
  <si>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</si>
  <si>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</si>
  <si>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</si>
  <si>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</si>
  <si>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</si>
  <si>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</si>
  <si>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</si>
  <si>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</si>
  <si>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</si>
  <si>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</si>
  <si>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</si>
  <si>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</si>
  <si>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</si>
  <si>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</si>
  <si>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</si>
  <si>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</si>
  <si>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</si>
  <si>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</si>
  <si>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</si>
  <si>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</si>
  <si>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</si>
  <si>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</si>
  <si>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</si>
  <si>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</si>
  <si>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</si>
  <si>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</si>
  <si>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</si>
  <si>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</si>
  <si>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</si>
  <si>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</si>
  <si>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</si>
  <si>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</si>
  <si>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</si>
  <si>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</si>
  <si>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</si>
  <si>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</si>
  <si>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</si>
  <si>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</si>
  <si>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</si>
  <si>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</si>
  <si>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</si>
  <si>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</si>
  <si>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</si>
  <si>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</si>
  <si>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</si>
  <si>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</si>
  <si>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</si>
  <si>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</si>
  <si>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</si>
  <si>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</si>
  <si>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</si>
  <si>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</si>
  <si>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</si>
  <si>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</si>
  <si>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</si>
  <si>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</si>
  <si>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</si>
  <si>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</si>
  <si>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</si>
  <si>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</si>
  <si>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</si>
  <si>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</si>
  <si>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</si>
  <si>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</si>
  <si>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</si>
  <si>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</si>
  <si>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</si>
  <si>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</si>
  <si>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</si>
  <si>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</si>
  <si>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</si>
  <si>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</si>
  <si>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</si>
  <si>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</si>
  <si>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</si>
  <si>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</si>
  <si>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</si>
  <si>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</si>
  <si>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</si>
  <si>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</si>
  <si>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</si>
  <si>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</si>
  <si>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</si>
  <si>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</si>
  <si>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</si>
  <si>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</si>
  <si>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</si>
  <si>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</si>
  <si>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</si>
  <si>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</si>
  <si>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</si>
  <si>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</si>
  <si>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</si>
  <si>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</si>
  <si>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</si>
  <si>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</si>
  <si>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</si>
  <si>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</si>
  <si>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</si>
  <si>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</si>
  <si>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</si>
  <si>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</si>
  <si>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</si>
  <si>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</si>
  <si>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</si>
  <si>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</si>
  <si>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</si>
  <si>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</si>
  <si>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</si>
  <si>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</si>
  <si>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</si>
  <si>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</si>
  <si>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</si>
  <si>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</si>
  <si>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</si>
  <si>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</si>
  <si>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</si>
  <si>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</si>
  <si>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</si>
  <si>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</si>
  <si>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</si>
  <si>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</si>
  <si>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</si>
  <si>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</si>
  <si>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</si>
  <si>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</si>
  <si>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</si>
  <si>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</si>
  <si>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</si>
  <si>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</si>
  <si>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</si>
  <si>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</si>
  <si>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</si>
  <si>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</si>
  <si>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</si>
  <si>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</si>
  <si>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</si>
  <si>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</si>
  <si>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</si>
  <si>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</si>
  <si>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</si>
  <si>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</si>
  <si>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</si>
  <si>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</si>
  <si>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</si>
  <si>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</si>
  <si>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</si>
  <si>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</si>
  <si>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</si>
  <si>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</si>
  <si>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</si>
  <si>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</si>
  <si>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</si>
  <si>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</si>
  <si>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</si>
  <si>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</si>
  <si>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</si>
  <si>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</si>
  <si>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</si>
  <si>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</si>
  <si>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</si>
  <si>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</si>
  <si>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</si>
  <si>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</si>
  <si>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</si>
  <si>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</si>
  <si>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</si>
  <si>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</si>
  <si>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</si>
  <si>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</si>
  <si>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</si>
  <si>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</si>
  <si>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</si>
  <si>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</si>
  <si>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</si>
  <si>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</si>
  <si>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</si>
  <si>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</si>
  <si>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</si>
  <si>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</si>
  <si>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</si>
  <si>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</si>
  <si>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</si>
  <si>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</si>
  <si>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</si>
  <si>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</si>
  <si>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</si>
  <si>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</si>
  <si>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</si>
  <si>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</si>
  <si>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</si>
  <si>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</si>
  <si>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</si>
  <si>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</si>
  <si>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</si>
  <si>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</si>
  <si>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</si>
  <si>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</si>
  <si>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</si>
  <si>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</si>
  <si>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</si>
  <si>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</si>
  <si>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</si>
  <si>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</si>
  <si>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</si>
  <si>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</si>
  <si>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</si>
  <si>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</si>
  <si>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</si>
  <si>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</si>
  <si>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</si>
  <si>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</si>
  <si>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</si>
  <si>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</si>
  <si>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</si>
  <si>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</si>
  <si>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</si>
  <si>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</si>
  <si>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</si>
  <si>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</si>
  <si>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</si>
  <si>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</si>
  <si>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</si>
  <si>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</si>
  <si>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</si>
  <si>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</si>
  <si>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</si>
  <si>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</si>
  <si>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</si>
  <si>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</si>
  <si>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</si>
  <si>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</si>
  <si>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</si>
  <si>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</si>
  <si>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</si>
  <si>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</si>
  <si>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</si>
  <si>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</si>
  <si>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</si>
  <si>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</si>
  <si>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</si>
  <si>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</si>
  <si>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</si>
  <si>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</si>
  <si>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</si>
  <si>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</si>
  <si>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</si>
  <si>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</si>
  <si>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</si>
  <si>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</si>
  <si>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</si>
  <si>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</si>
  <si>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</si>
  <si>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</si>
  <si>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</si>
  <si>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</si>
  <si>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</si>
  <si>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</si>
  <si>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</si>
  <si>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</si>
  <si>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</si>
  <si>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</si>
  <si>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</si>
  <si>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</si>
  <si>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</si>
  <si>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</si>
  <si>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</si>
  <si>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</si>
  <si>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</si>
  <si>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</si>
  <si>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</si>
  <si>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</si>
  <si>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</si>
  <si>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</si>
  <si>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</si>
  <si>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</si>
  <si>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</si>
  <si>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</si>
  <si>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</si>
  <si>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</si>
  <si>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</si>
  <si>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</si>
  <si>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</si>
  <si>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</si>
  <si>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</si>
  <si>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</si>
  <si>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</si>
  <si>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</si>
  <si>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</si>
  <si>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</si>
  <si>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</si>
  <si>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</si>
  <si>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</si>
  <si>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</si>
  <si>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</si>
  <si>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</si>
  <si>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</si>
  <si>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</si>
  <si>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</si>
  <si>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</si>
  <si>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</si>
  <si>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</si>
  <si>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</si>
  <si>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</si>
  <si>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</si>
  <si>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</si>
  <si>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</si>
  <si>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</si>
  <si>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</si>
  <si>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</si>
  <si>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</si>
  <si>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</si>
  <si>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</si>
  <si>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</si>
  <si>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</si>
  <si>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</si>
  <si>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</si>
  <si>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</si>
  <si>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</si>
  <si>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</si>
  <si>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</si>
  <si>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</si>
  <si>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</si>
  <si>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</si>
  <si>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</si>
  <si>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</si>
  <si>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</si>
  <si>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</si>
  <si>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</si>
  <si>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</si>
  <si>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</si>
  <si>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</si>
  <si>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</si>
  <si>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</si>
  <si>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</si>
  <si>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</si>
  <si>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</si>
  <si>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</si>
  <si>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</si>
  <si>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</si>
  <si>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</si>
  <si>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</si>
  <si>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</si>
  <si>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</si>
  <si>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</si>
  <si>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</si>
  <si>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</si>
  <si>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</si>
  <si>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</si>
  <si>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</si>
  <si>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</si>
  <si>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</si>
  <si>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</si>
  <si>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</si>
  <si>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</si>
  <si>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</si>
  <si>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</si>
  <si>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</si>
  <si>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</si>
  <si>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</si>
  <si>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</si>
  <si>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</si>
  <si>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</si>
  <si>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</si>
  <si>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</si>
  <si>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</si>
  <si>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</si>
  <si>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</si>
  <si>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</si>
  <si>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</si>
  <si>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</si>
  <si>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</si>
  <si>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</si>
  <si>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</si>
  <si>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</si>
  <si>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</si>
  <si>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</si>
  <si>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</si>
  <si>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</si>
  <si>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</si>
  <si>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</si>
  <si>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</si>
  <si>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</si>
  <si>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</si>
  <si>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</si>
  <si>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</si>
  <si>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</si>
  <si>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</si>
  <si>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</si>
  <si>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</si>
  <si>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</si>
  <si>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</si>
  <si>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</si>
  <si>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</si>
  <si>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</si>
  <si>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</si>
  <si>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</si>
  <si>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</si>
  <si>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</si>
  <si>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</si>
  <si>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</si>
  <si>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</si>
  <si>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</si>
  <si>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</si>
  <si>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</si>
  <si>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</si>
  <si>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</si>
  <si>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</si>
  <si>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</si>
  <si>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</si>
  <si>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</si>
  <si>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</si>
  <si>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</si>
  <si>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</si>
  <si>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</si>
  <si>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</si>
  <si>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</si>
  <si>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</si>
  <si>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</si>
  <si>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</si>
  <si>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</si>
  <si>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</si>
  <si>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</si>
  <si>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</si>
  <si>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</si>
  <si>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</si>
  <si>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</si>
  <si>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</si>
  <si>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</si>
  <si>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</si>
  <si>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</si>
  <si>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</si>
  <si>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</si>
  <si>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</si>
  <si>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</si>
  <si>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</si>
  <si>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</si>
  <si>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</si>
  <si>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</si>
  <si>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</si>
  <si>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</si>
  <si>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</si>
  <si>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</si>
  <si>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</si>
  <si>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</si>
  <si>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</si>
  <si>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</si>
  <si>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</si>
  <si>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</si>
  <si>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</si>
  <si>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</si>
  <si>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</si>
  <si>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</si>
  <si>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</si>
  <si>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</si>
  <si>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</si>
  <si>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</si>
  <si>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</si>
  <si>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</si>
  <si>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</si>
  <si>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</si>
  <si>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</si>
  <si>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</si>
  <si>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</si>
  <si>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</si>
  <si>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</si>
  <si>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</si>
  <si>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</si>
  <si>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</si>
  <si>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</si>
  <si>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</si>
  <si>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</si>
  <si>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</si>
  <si>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</si>
  <si>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</si>
  <si>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</si>
  <si>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</si>
  <si>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</si>
  <si>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</si>
  <si>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</si>
  <si>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</si>
  <si>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</si>
  <si>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</si>
  <si>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</si>
  <si>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</si>
  <si>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</si>
  <si>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</si>
  <si>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</si>
  <si>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</si>
  <si>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</si>
  <si>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</si>
  <si>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</si>
  <si>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</si>
  <si>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</si>
  <si>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</si>
  <si>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</si>
  <si>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</si>
  <si>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</si>
  <si>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</si>
  <si>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</si>
  <si>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</si>
  <si>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</si>
  <si>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</si>
  <si>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</si>
  <si>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</si>
  <si>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</si>
  <si>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</si>
  <si>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</si>
  <si>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</si>
  <si>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</si>
  <si>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</si>
  <si>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</si>
  <si>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</si>
  <si>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</si>
  <si>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</si>
  <si>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</si>
  <si>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</si>
  <si>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</si>
  <si>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</si>
  <si>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</si>
  <si>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</si>
  <si>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</si>
  <si>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</si>
  <si>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</si>
  <si>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</si>
  <si>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</si>
  <si>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</si>
  <si>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</si>
  <si>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</si>
  <si>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</si>
  <si>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</si>
  <si>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</si>
  <si>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</si>
  <si>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</si>
  <si>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</si>
  <si>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</si>
  <si>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</si>
  <si>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</si>
  <si>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</si>
  <si>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</si>
  <si>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</si>
  <si>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</si>
  <si>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</si>
  <si>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</si>
  <si>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</si>
  <si>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</si>
  <si>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</si>
  <si>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</si>
  <si>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</si>
  <si>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</si>
  <si>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</si>
  <si>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</si>
  <si>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</si>
  <si>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</si>
  <si>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</si>
  <si>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</si>
  <si>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</si>
  <si>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</si>
  <si>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</si>
  <si>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</si>
  <si>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</si>
  <si>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</si>
  <si>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</si>
  <si>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</si>
  <si>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</si>
  <si>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</si>
  <si>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</si>
  <si>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</si>
  <si>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</si>
  <si>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</si>
  <si>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</si>
  <si>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</si>
  <si>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</si>
  <si>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</si>
  <si>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</si>
  <si>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</si>
  <si>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</si>
  <si>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</si>
  <si>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</si>
  <si>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</si>
  <si>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</si>
  <si>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</si>
  <si>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</si>
  <si>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</si>
  <si>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</si>
  <si>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</si>
  <si>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</si>
  <si>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</si>
  <si>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</si>
  <si>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</si>
  <si>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</si>
  <si>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</si>
  <si>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</si>
  <si>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</si>
  <si>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</si>
  <si>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</si>
  <si>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</si>
  <si>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</si>
  <si>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</si>
  <si>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</si>
  <si>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</si>
  <si>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</si>
  <si>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</si>
  <si>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</si>
  <si>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</si>
  <si>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</si>
  <si>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</si>
  <si>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</si>
  <si>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</si>
  <si>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</si>
  <si>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</si>
  <si>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</si>
  <si>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</si>
  <si>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</si>
  <si>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</si>
  <si>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</si>
  <si>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</si>
  <si>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</si>
  <si>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</si>
  <si>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</si>
  <si>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</si>
  <si>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</si>
  <si>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</si>
  <si>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</si>
  <si>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</si>
  <si>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</si>
  <si>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</si>
  <si>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</si>
  <si>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</si>
  <si>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</si>
  <si>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</si>
  <si>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</si>
  <si>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</si>
  <si>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</si>
  <si>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</si>
  <si>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</si>
  <si>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</si>
  <si>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</si>
  <si>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</si>
  <si>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</si>
  <si>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</si>
  <si>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</si>
  <si>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</si>
  <si>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</si>
  <si>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</si>
  <si>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</si>
  <si>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</si>
  <si>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</si>
  <si>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</si>
  <si>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</si>
  <si>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</si>
  <si>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</si>
  <si>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</si>
  <si>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</si>
  <si>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</si>
  <si>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</si>
  <si>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</si>
  <si>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</si>
  <si>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</si>
  <si>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</si>
  <si>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</si>
  <si>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</si>
  <si>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</si>
  <si>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</si>
  <si>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</si>
  <si>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</si>
  <si>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</si>
  <si>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</si>
  <si>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</si>
  <si>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</si>
  <si>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</si>
  <si>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</si>
  <si>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</si>
  <si>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</si>
  <si>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</si>
  <si>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</si>
  <si>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</si>
  <si>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</si>
  <si>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</si>
  <si>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</si>
  <si>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</si>
  <si>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</si>
  <si>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</si>
  <si>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</si>
  <si>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</si>
  <si>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</si>
  <si>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</si>
  <si>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</si>
  <si>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</si>
  <si>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</si>
  <si>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</si>
  <si>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</si>
  <si>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</si>
  <si>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</si>
  <si>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</si>
  <si>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</si>
  <si>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</si>
  <si>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</si>
  <si>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</si>
  <si>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</si>
  <si>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</si>
  <si>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</si>
  <si>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</si>
  <si>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</si>
  <si>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</si>
  <si>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</si>
  <si>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</si>
  <si>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</si>
  <si>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</si>
  <si>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</si>
  <si>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</si>
  <si>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</si>
  <si>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</si>
  <si>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</si>
  <si>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</si>
  <si>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</si>
  <si>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</si>
  <si>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</si>
  <si>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</si>
  <si>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</si>
  <si>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</si>
  <si>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</si>
  <si>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</si>
  <si>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</si>
  <si>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</si>
  <si>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</si>
  <si>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</si>
  <si>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</si>
  <si>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</si>
  <si>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</si>
  <si>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</si>
  <si>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</si>
  <si>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</si>
  <si>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</si>
  <si>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</si>
  <si>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</si>
  <si>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</si>
  <si>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</si>
  <si>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</si>
  <si>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</si>
  <si>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</si>
  <si>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</si>
  <si>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</si>
  <si>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</si>
  <si>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</si>
  <si>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</si>
  <si>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</si>
  <si>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</si>
  <si>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</si>
  <si>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</si>
  <si>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</si>
  <si>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</si>
  <si>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</si>
  <si>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</si>
  <si>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</si>
  <si>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</si>
  <si>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</si>
  <si>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</si>
  <si>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</si>
  <si>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</si>
  <si>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</si>
  <si>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</si>
  <si>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</si>
  <si>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</si>
  <si>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</si>
  <si>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</si>
  <si>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</si>
  <si>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</si>
  <si>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</si>
  <si>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</si>
  <si>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</si>
  <si>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</si>
  <si>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</si>
  <si>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</si>
  <si>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</si>
  <si>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</si>
  <si>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</si>
  <si>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</si>
  <si>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</si>
  <si>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</si>
  <si>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</si>
  <si>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</si>
  <si>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</si>
  <si>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</si>
  <si>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</si>
  <si>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</si>
  <si>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</si>
  <si>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</si>
  <si>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</si>
  <si>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</si>
  <si>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</si>
  <si>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</si>
  <si>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</si>
  <si>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</si>
  <si>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</si>
  <si>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</si>
  <si>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</si>
  <si>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</si>
  <si>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</si>
  <si>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</si>
  <si>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</si>
  <si>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</si>
  <si>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</si>
  <si>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</si>
  <si>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</si>
  <si>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</si>
  <si>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</si>
  <si>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</si>
  <si>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</si>
  <si>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</si>
  <si>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</si>
  <si>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</si>
  <si>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</si>
  <si>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</si>
  <si>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</si>
  <si>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</si>
  <si>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</si>
  <si>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</si>
  <si>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</si>
  <si>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</si>
  <si>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</si>
  <si>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</si>
  <si>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</si>
  <si>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</si>
  <si>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</si>
  <si>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</si>
  <si>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</si>
  <si>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</si>
  <si>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</si>
  <si>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</si>
  <si>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</si>
  <si>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</si>
  <si>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</si>
  <si>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</si>
  <si>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</si>
  <si>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</si>
  <si>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</si>
  <si>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</si>
  <si>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</si>
  <si>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</si>
  <si>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</si>
  <si>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</si>
  <si>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</si>
  <si>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</si>
  <si>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</si>
  <si>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</si>
  <si>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</si>
  <si>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</si>
  <si>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</si>
  <si>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</si>
  <si>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</si>
  <si>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</si>
  <si>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</si>
  <si>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</si>
  <si>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</si>
  <si>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</si>
  <si>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</si>
  <si>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</si>
  <si>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</si>
  <si>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</si>
  <si>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</si>
  <si>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</si>
  <si>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</si>
  <si>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</si>
  <si>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</si>
  <si>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</si>
  <si>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</si>
  <si>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</si>
  <si>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</si>
  <si>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</si>
  <si>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</si>
  <si>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</si>
  <si>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</si>
  <si>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</si>
  <si>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</si>
  <si>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</si>
  <si>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</si>
  <si>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</si>
  <si>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</si>
  <si>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</si>
  <si>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</si>
  <si>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</si>
  <si>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</si>
  <si>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</si>
  <si>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</si>
  <si>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</si>
  <si>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</si>
  <si>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</si>
  <si>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</si>
  <si>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</si>
  <si>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</si>
  <si>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</si>
  <si>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</si>
  <si>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</si>
  <si>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</si>
  <si>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</si>
  <si>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</si>
  <si>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</si>
  <si>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</si>
  <si>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</si>
  <si>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</si>
  <si>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</si>
  <si>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</si>
  <si>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</si>
  <si>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</si>
  <si>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</si>
  <si>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</si>
  <si>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</si>
  <si>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</si>
  <si>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</si>
  <si>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</si>
  <si>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</si>
  <si>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</si>
  <si>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</si>
  <si>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</si>
  <si>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</si>
  <si>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</si>
  <si>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</si>
  <si>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</si>
  <si>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</si>
  <si>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</si>
  <si>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</si>
  <si>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</si>
  <si>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</si>
  <si>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</si>
  <si>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</si>
  <si>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</si>
  <si>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</si>
  <si>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</si>
  <si>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</si>
  <si>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</si>
  <si>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</si>
  <si>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</si>
  <si>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</si>
  <si>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</si>
  <si>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</si>
  <si>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</si>
  <si>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</si>
  <si>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</si>
  <si>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</si>
  <si>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</si>
  <si>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</si>
  <si>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</si>
  <si>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</si>
  <si>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</si>
  <si>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</si>
  <si>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</si>
  <si>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</si>
  <si>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</si>
  <si>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</si>
  <si>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</si>
  <si>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</si>
  <si>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</si>
  <si>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</si>
  <si>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</si>
  <si>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</si>
  <si>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</si>
  <si>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</si>
  <si>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</si>
  <si>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</si>
  <si>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</si>
  <si>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</si>
  <si>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</si>
  <si>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</si>
  <si>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</si>
  <si>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</si>
  <si>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</si>
  <si>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</si>
  <si>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</si>
  <si>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</si>
  <si>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</si>
  <si>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</si>
  <si>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</si>
  <si>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</si>
  <si>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</si>
  <si>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</si>
  <si>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</si>
  <si>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</si>
  <si>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</si>
  <si>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</si>
  <si>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</si>
  <si>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</si>
  <si>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</si>
  <si>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</si>
  <si>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</si>
  <si>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</si>
  <si>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</si>
  <si>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</si>
  <si>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</si>
  <si>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</si>
  <si>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</si>
  <si>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</si>
  <si>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</si>
  <si>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</si>
  <si>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</si>
  <si>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</si>
  <si>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</si>
  <si>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</si>
  <si>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</si>
  <si>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</si>
  <si>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</si>
  <si>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</si>
  <si>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</si>
  <si>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</si>
  <si>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</si>
  <si>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</si>
  <si>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</si>
  <si>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</si>
  <si>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</si>
  <si>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</si>
  <si>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</si>
  <si>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</si>
  <si>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</si>
  <si>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</si>
  <si>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</si>
  <si>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</si>
  <si>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</si>
  <si>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</si>
  <si>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</si>
  <si>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</si>
  <si>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</si>
  <si>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</si>
  <si>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</si>
  <si>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</si>
  <si>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</si>
  <si>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</si>
  <si>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</si>
  <si>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</si>
  <si>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</si>
  <si>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</si>
  <si>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</si>
  <si>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</si>
  <si>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</si>
  <si>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</si>
  <si>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</si>
  <si>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</si>
  <si>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</si>
  <si>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</si>
  <si>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</si>
  <si>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</si>
  <si>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</si>
  <si>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</si>
  <si>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</si>
  <si>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</si>
  <si>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</si>
  <si>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</si>
  <si>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</si>
  <si>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</si>
  <si>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</si>
  <si>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</si>
  <si>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</si>
  <si>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</si>
  <si>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</si>
  <si>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</si>
  <si>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</si>
  <si>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</si>
  <si>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</si>
  <si>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</si>
  <si>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</si>
  <si>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</si>
  <si>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</si>
  <si>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</si>
  <si>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</si>
  <si>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</si>
  <si>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</si>
  <si>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</si>
  <si>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</si>
  <si>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</si>
  <si>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</si>
  <si>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</si>
  <si>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</si>
  <si>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</si>
  <si>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</si>
  <si>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</si>
  <si>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</si>
  <si>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</si>
  <si>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</si>
  <si>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</si>
  <si>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</si>
  <si>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</si>
  <si>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</si>
  <si>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</si>
  <si>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</si>
  <si>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</si>
  <si>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</si>
  <si>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</si>
  <si>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</si>
  <si>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</si>
  <si>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</si>
  <si>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</si>
  <si>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</si>
  <si>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</si>
  <si>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</si>
  <si>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</si>
  <si>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</si>
  <si>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</si>
  <si>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</si>
  <si>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</si>
  <si>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</si>
  <si>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</si>
  <si>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</si>
  <si>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</si>
  <si>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</si>
  <si>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</si>
  <si>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</si>
  <si>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</si>
  <si>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</si>
  <si>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</si>
  <si>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</si>
  <si>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</si>
  <si>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</si>
  <si>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</si>
  <si>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</si>
  <si>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</si>
  <si>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</si>
  <si>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</si>
  <si>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</si>
  <si>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</si>
  <si>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</si>
  <si>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</si>
  <si>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</si>
  <si>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</si>
  <si>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</si>
  <si>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</si>
  <si>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</si>
  <si>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</si>
  <si>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</si>
  <si>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</si>
  <si>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</si>
  <si>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</si>
  <si>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</si>
  <si>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</si>
  <si>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</si>
  <si>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</si>
  <si>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</si>
  <si>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</si>
  <si>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</si>
  <si>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</si>
  <si>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</si>
  <si>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</si>
  <si>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</si>
  <si>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</si>
  <si>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</si>
  <si>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</si>
  <si>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</si>
  <si>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</si>
  <si>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</si>
  <si>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</si>
  <si>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</si>
  <si>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</si>
  <si>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</si>
  <si>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</si>
  <si>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</si>
  <si>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</si>
  <si>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</si>
  <si>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</si>
  <si>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</si>
  <si>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</si>
  <si>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</si>
  <si>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</si>
  <si>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</si>
  <si>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</si>
  <si>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</si>
  <si>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</si>
  <si>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</si>
  <si>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</si>
  <si>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</si>
  <si>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</si>
  <si>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</si>
  <si>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</si>
  <si>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</si>
  <si>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</si>
  <si>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</si>
  <si>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</si>
  <si>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</si>
  <si>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</si>
  <si>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</si>
  <si>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</si>
  <si>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</si>
  <si>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</si>
  <si>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</si>
  <si>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</si>
  <si>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</si>
  <si>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</si>
  <si>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</si>
  <si>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</si>
  <si>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</si>
  <si>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</si>
  <si>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</si>
  <si>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</si>
  <si>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</si>
  <si>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</si>
  <si>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</si>
  <si>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</si>
  <si>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</si>
  <si>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</si>
  <si>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</si>
  <si>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</si>
  <si>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</si>
  <si>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</si>
  <si>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</si>
  <si>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</si>
  <si>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</si>
  <si>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</si>
  <si>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</si>
  <si>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</si>
  <si>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</si>
  <si>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</si>
  <si>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</si>
  <si>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</si>
  <si>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</si>
  <si>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</si>
  <si>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</si>
  <si>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</si>
  <si>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</si>
  <si>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</si>
  <si>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</si>
  <si>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</si>
  <si>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</si>
  <si>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</si>
  <si>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</si>
  <si>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</si>
  <si>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</si>
  <si>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</si>
  <si>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</si>
  <si>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</si>
  <si>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</si>
  <si>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</si>
  <si>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</si>
  <si>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</si>
  <si>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</si>
  <si>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</si>
  <si>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</si>
  <si>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</si>
  <si>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</si>
  <si>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</si>
  <si>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</si>
  <si>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</si>
  <si>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</si>
  <si>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</si>
  <si>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</si>
  <si>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</si>
  <si>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</si>
  <si>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</si>
  <si>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</si>
  <si>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</si>
  <si>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</si>
  <si>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</si>
  <si>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</si>
  <si>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</si>
  <si>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</si>
  <si>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</si>
  <si>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</si>
  <si>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</si>
  <si>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</si>
  <si>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</si>
  <si>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</si>
  <si>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</si>
  <si>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</si>
  <si>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</si>
  <si>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</si>
  <si>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</si>
  <si>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</si>
  <si>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</si>
  <si>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</si>
  <si>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</si>
  <si>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</si>
  <si>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</si>
  <si>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</si>
  <si>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</si>
  <si>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</si>
  <si>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</si>
  <si>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</si>
  <si>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</si>
  <si>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</si>
  <si>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</si>
  <si>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</si>
  <si>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</si>
  <si>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</si>
  <si>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</si>
  <si>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</si>
  <si>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</si>
  <si>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</si>
  <si>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</si>
  <si>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</si>
  <si>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</si>
  <si>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</si>
  <si>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</si>
  <si>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</si>
  <si>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</si>
  <si>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</si>
  <si>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</si>
  <si>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</si>
  <si>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</si>
  <si>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</si>
  <si>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</si>
  <si>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</si>
  <si>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</si>
  <si>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</si>
  <si>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</si>
  <si>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</si>
  <si>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</si>
  <si>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</si>
  <si>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</si>
  <si>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</si>
  <si>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</si>
  <si>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</si>
  <si>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</si>
  <si>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</si>
  <si>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</si>
  <si>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</si>
  <si>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</si>
  <si>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</si>
  <si>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</si>
  <si>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</si>
  <si>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</si>
  <si>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</si>
  <si>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</si>
  <si>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</si>
  <si>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</si>
  <si>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</si>
  <si>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</si>
  <si>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</si>
  <si>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</si>
  <si>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</si>
  <si>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</si>
  <si>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</si>
  <si>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</si>
  <si>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</si>
  <si>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</si>
  <si>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</si>
  <si>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</si>
  <si>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</si>
  <si>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</si>
  <si>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</si>
  <si>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</si>
  <si>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</si>
  <si>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</si>
  <si>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</si>
  <si>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</si>
  <si>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</si>
  <si>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</si>
  <si>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</si>
  <si>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</si>
  <si>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</si>
  <si>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</si>
  <si>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</si>
  <si>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</si>
  <si>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</si>
  <si>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</si>
  <si>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</si>
  <si>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</si>
  <si>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</si>
  <si>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</si>
  <si>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</si>
  <si>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</si>
  <si>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</si>
  <si>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</si>
  <si>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</si>
  <si>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</si>
  <si>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</si>
  <si>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</si>
  <si>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</si>
  <si>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</si>
  <si>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</si>
  <si>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</si>
  <si>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</si>
  <si>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</si>
  <si>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</si>
  <si>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</si>
  <si>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</si>
  <si>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</si>
  <si>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</si>
  <si>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</si>
  <si>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</si>
  <si>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</si>
  <si>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</si>
  <si>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</si>
  <si>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</si>
  <si>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</si>
  <si>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</si>
  <si>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</si>
  <si>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</si>
  <si>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</si>
  <si>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</si>
  <si>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</si>
  <si>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</si>
  <si>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</si>
  <si>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</si>
  <si>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</si>
  <si>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</si>
  <si>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</si>
  <si>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</si>
  <si>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</si>
  <si>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</si>
  <si>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</si>
  <si>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</si>
  <si>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</si>
  <si>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</si>
  <si>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</si>
  <si>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</si>
  <si>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</si>
  <si>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</si>
  <si>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</si>
  <si>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</si>
  <si>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</si>
  <si>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</si>
  <si>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</si>
  <si>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</si>
  <si>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</si>
  <si>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</si>
  <si>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</si>
  <si>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</si>
  <si>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</si>
  <si>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</si>
  <si>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</si>
  <si>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</si>
  <si>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</si>
  <si>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</si>
  <si>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</si>
  <si>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</si>
  <si>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</si>
  <si>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</si>
  <si>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</si>
  <si>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</si>
  <si>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</si>
  <si>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</si>
  <si>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</si>
  <si>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</si>
  <si>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</si>
  <si>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</si>
  <si>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</si>
  <si>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</si>
  <si>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</si>
  <si>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</si>
  <si>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</si>
  <si>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</si>
  <si>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</si>
  <si>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</si>
  <si>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</si>
  <si>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</si>
  <si>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</si>
  <si>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</si>
  <si>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</si>
  <si>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</si>
  <si>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</si>
  <si>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</si>
  <si>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</si>
  <si>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</si>
  <si>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</si>
  <si>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</si>
  <si>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</si>
  <si>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</si>
  <si>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</si>
  <si>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</si>
  <si>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</si>
  <si>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</si>
  <si>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</si>
  <si>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</si>
  <si>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</si>
  <si>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</si>
  <si>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</si>
  <si>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</si>
  <si>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</si>
  <si>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</si>
  <si>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</si>
  <si>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</si>
  <si>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</si>
  <si>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</si>
  <si>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</si>
  <si>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</si>
  <si>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</si>
  <si>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</si>
  <si>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</si>
  <si>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</si>
  <si>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</si>
  <si>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</si>
  <si>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</si>
  <si>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</si>
  <si>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</si>
  <si>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</si>
  <si>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</si>
  <si>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</si>
  <si>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</si>
  <si>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</si>
  <si>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</si>
  <si>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</si>
  <si>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</si>
  <si>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</si>
  <si>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</si>
  <si>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</si>
  <si>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</si>
  <si>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</si>
  <si>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</si>
  <si>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</si>
  <si>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</si>
  <si>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</si>
  <si>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</si>
  <si>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</si>
  <si>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</si>
  <si>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</si>
  <si>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</si>
  <si>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</si>
  <si>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</si>
  <si>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</si>
  <si>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</si>
  <si>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</si>
  <si>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</si>
  <si>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</si>
  <si>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</si>
  <si>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</si>
  <si>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</si>
  <si>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</si>
  <si>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</si>
  <si>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</si>
  <si>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</si>
  <si>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</si>
  <si>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</si>
  <si>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</si>
  <si>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</si>
  <si>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</si>
  <si>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</si>
  <si>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</si>
  <si>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</si>
  <si>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</si>
  <si>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</si>
  <si>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</si>
  <si>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</si>
  <si>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</si>
  <si>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</si>
  <si>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</si>
  <si>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</si>
  <si>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</si>
  <si>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</si>
  <si>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</si>
  <si>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</si>
  <si>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</si>
  <si>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</si>
  <si>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</si>
  <si>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</si>
  <si>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</si>
  <si>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</si>
  <si>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</si>
  <si>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</si>
  <si>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</si>
  <si>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</si>
  <si>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</si>
  <si>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</si>
  <si>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</si>
  <si>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</si>
  <si>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</si>
  <si>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</si>
  <si>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</si>
  <si>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</si>
  <si>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</si>
  <si>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</si>
  <si>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</si>
  <si>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</si>
  <si>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</si>
  <si>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</si>
  <si>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</si>
  <si>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</si>
  <si>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</si>
  <si>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</si>
  <si>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</si>
  <si>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</si>
  <si>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</si>
  <si>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</si>
  <si>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</si>
  <si>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</si>
  <si>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</si>
  <si>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</si>
  <si>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</si>
  <si>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</si>
  <si>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</si>
  <si>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</si>
  <si>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</si>
  <si>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</si>
  <si>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</si>
  <si>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</si>
  <si>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</si>
  <si>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</si>
  <si>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</si>
  <si>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</si>
  <si>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</si>
  <si>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</si>
  <si>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</si>
  <si>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</si>
  <si>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</si>
  <si>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</si>
  <si>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</si>
  <si>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</si>
  <si>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</si>
  <si>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</si>
  <si>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</si>
  <si>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</si>
  <si>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</si>
  <si>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</si>
  <si>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</si>
  <si>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</si>
  <si>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</si>
  <si>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</si>
  <si>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</si>
  <si>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</si>
  <si>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</si>
  <si>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</si>
  <si>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</si>
  <si>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</si>
  <si>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</si>
  <si>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</si>
  <si>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</si>
  <si>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</si>
  <si>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</si>
  <si>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</si>
  <si>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</si>
  <si>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</si>
  <si>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</si>
  <si>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</si>
  <si>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</si>
  <si>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</si>
  <si>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</si>
  <si>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</si>
  <si>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</si>
  <si>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</si>
  <si>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</si>
  <si>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</si>
  <si>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</si>
  <si>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</si>
  <si>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</si>
  <si>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</si>
  <si>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</si>
  <si>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</si>
  <si>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</si>
  <si>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</si>
  <si>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</si>
  <si>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</si>
  <si>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</si>
  <si>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</si>
  <si>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</si>
  <si>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</si>
  <si>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</si>
  <si>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</si>
  <si>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</si>
  <si>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</si>
  <si>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</si>
  <si>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</si>
  <si>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</si>
  <si>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</si>
  <si>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</si>
  <si>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</si>
  <si>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</si>
  <si>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</si>
  <si>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</si>
  <si>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</si>
  <si>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</si>
  <si>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</si>
  <si>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</si>
  <si>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</si>
  <si>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</si>
  <si>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</si>
  <si>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</si>
  <si>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</si>
  <si>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</si>
  <si>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</si>
  <si>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</si>
  <si>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</si>
  <si>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</si>
  <si>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</si>
  <si>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</si>
  <si>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</si>
  <si>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</si>
  <si>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</si>
  <si>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</si>
  <si>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</si>
  <si>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</si>
  <si>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</si>
  <si>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</si>
  <si>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</si>
  <si>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</si>
  <si>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</si>
  <si>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</si>
  <si>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</si>
  <si>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</si>
  <si>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</si>
  <si>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</si>
  <si>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</si>
  <si>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</si>
  <si>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</si>
  <si>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</si>
  <si>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</si>
  <si>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</si>
  <si>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</si>
  <si>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</si>
  <si>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</si>
  <si>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</si>
  <si>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</si>
  <si>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</si>
  <si>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</si>
  <si>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</si>
  <si>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</si>
  <si>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</si>
  <si>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</si>
  <si>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</si>
  <si>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</si>
  <si>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</si>
  <si>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</si>
  <si>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</si>
  <si>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</si>
  <si>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</si>
  <si>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</si>
  <si>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</si>
  <si>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</si>
  <si>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</si>
  <si>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</si>
  <si>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</si>
  <si>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</si>
  <si>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</si>
  <si>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</si>
  <si>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</si>
  <si>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</si>
  <si>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</si>
  <si>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</si>
  <si>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</si>
  <si>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</si>
  <si>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</si>
  <si>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</si>
  <si>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</si>
  <si>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</si>
  <si>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</si>
  <si>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</si>
  <si>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</si>
  <si>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</si>
  <si>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</si>
  <si>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</si>
  <si>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</si>
  <si>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</si>
  <si>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</si>
  <si>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</si>
  <si>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</si>
  <si>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</si>
  <si>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</si>
  <si>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</si>
  <si>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</si>
  <si>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</si>
  <si>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</si>
  <si>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</si>
  <si>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</si>
  <si>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</si>
  <si>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</si>
  <si>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</si>
  <si>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</si>
  <si>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</si>
  <si>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</si>
  <si>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</si>
  <si>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</si>
  <si>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</si>
  <si>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</si>
  <si>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</si>
  <si>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</si>
  <si>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</si>
  <si>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</si>
  <si>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</si>
  <si>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</si>
  <si>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</si>
  <si>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</si>
  <si>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</si>
  <si>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</si>
  <si>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</si>
  <si>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</si>
  <si>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</si>
  <si>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</si>
  <si>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</si>
  <si>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</si>
  <si>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</si>
  <si>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</si>
  <si>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</si>
  <si>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</si>
  <si>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</si>
  <si>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</si>
  <si>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</si>
  <si>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</si>
  <si>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</si>
  <si>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</si>
  <si>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</si>
  <si>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</si>
  <si>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</si>
  <si>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</si>
  <si>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</si>
  <si>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</si>
  <si>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</si>
  <si>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</si>
  <si>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</si>
  <si>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</si>
  <si>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</si>
  <si>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</si>
  <si>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</si>
  <si>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</si>
  <si>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</si>
  <si>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</si>
  <si>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</si>
  <si>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</si>
  <si>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</si>
  <si>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</si>
  <si>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</si>
  <si>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</si>
  <si>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</si>
  <si>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</si>
  <si>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</si>
  <si>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</si>
  <si>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</si>
  <si>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</si>
  <si>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</si>
  <si>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</si>
  <si>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</si>
  <si>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</si>
  <si>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</si>
  <si>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</si>
  <si>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</si>
  <si>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</si>
  <si>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</si>
  <si>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</si>
  <si>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</si>
  <si>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</si>
  <si>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</si>
  <si>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</si>
  <si>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</si>
  <si>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</si>
  <si>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</si>
  <si>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</si>
  <si>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</si>
  <si>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</si>
  <si>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</si>
  <si>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</si>
  <si>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</si>
  <si>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</si>
  <si>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</si>
  <si>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</si>
  <si>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</si>
  <si>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</si>
  <si>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</si>
  <si>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</si>
  <si>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</si>
  <si>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</si>
  <si>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</si>
  <si>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</si>
  <si>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</si>
  <si>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</si>
  <si>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</si>
  <si>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</si>
  <si>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</si>
  <si>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</si>
  <si>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</si>
  <si>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</si>
  <si>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</si>
  <si>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</si>
  <si>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</si>
  <si>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</si>
  <si>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</si>
  <si>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</si>
  <si>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</si>
  <si>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</si>
  <si>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</si>
  <si>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</si>
  <si>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</si>
  <si>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</si>
  <si>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</si>
  <si>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</si>
  <si>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</si>
  <si>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</si>
  <si>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</si>
  <si>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</si>
  <si>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</si>
  <si>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</si>
  <si>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</si>
  <si>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</si>
  <si>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</si>
  <si>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</si>
  <si>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</si>
  <si>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</si>
  <si>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</si>
  <si>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</si>
  <si>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</si>
  <si>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</si>
  <si>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</si>
  <si>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</si>
  <si>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</si>
  <si>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</si>
  <si>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</si>
  <si>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</si>
  <si>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</si>
  <si>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</si>
  <si>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</si>
  <si>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</si>
  <si>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</si>
  <si>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</si>
  <si>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</si>
  <si>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</si>
  <si>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</si>
  <si>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</si>
  <si>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</si>
  <si>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</si>
  <si>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</si>
  <si>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</si>
  <si>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</si>
  <si>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</si>
  <si>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</si>
  <si>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</si>
  <si>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</si>
  <si>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</si>
  <si>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</si>
  <si>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</si>
  <si>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</si>
  <si>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</si>
  <si>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</si>
  <si>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</si>
  <si>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</si>
  <si>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</si>
  <si>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</si>
  <si>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</si>
  <si>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</si>
  <si>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</si>
  <si>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</si>
  <si>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</si>
  <si>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</si>
  <si>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</si>
  <si>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</si>
  <si>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</si>
  <si>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</si>
  <si>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</si>
  <si>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</si>
  <si>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</si>
  <si>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</si>
  <si>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</si>
  <si>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</si>
  <si>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</si>
  <si>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</si>
  <si>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</si>
  <si>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</si>
  <si>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</si>
  <si>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</si>
  <si>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</si>
  <si>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</si>
  <si>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</si>
  <si>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</si>
  <si>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</si>
  <si>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</si>
  <si>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</si>
  <si>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</si>
  <si>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</si>
  <si>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</si>
  <si>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</si>
  <si>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</si>
  <si>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</si>
  <si>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</si>
  <si>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</si>
  <si>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</si>
  <si>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</si>
  <si>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</si>
  <si>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</si>
  <si>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</si>
  <si>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</si>
  <si>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</si>
  <si>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</si>
  <si>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</si>
  <si>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</si>
  <si>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</si>
  <si>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</si>
  <si>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</si>
  <si>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</si>
  <si>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</si>
  <si>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</si>
  <si>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</si>
  <si>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</si>
  <si>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</si>
  <si>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</si>
  <si>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</si>
  <si>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</si>
  <si>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</si>
  <si>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</si>
  <si>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</si>
  <si>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</si>
  <si>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</si>
  <si>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</si>
  <si>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</si>
  <si>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</si>
  <si>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</si>
  <si>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</si>
  <si>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</si>
  <si>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</si>
  <si>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</si>
  <si>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</si>
  <si>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</si>
  <si>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</si>
  <si>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</si>
  <si>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</si>
  <si>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</si>
  <si>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</si>
  <si>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</si>
  <si>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</si>
  <si>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</si>
  <si>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</si>
  <si>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</si>
  <si>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</si>
  <si>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</si>
  <si>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</si>
  <si>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</si>
  <si>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</si>
  <si>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</si>
  <si>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</si>
  <si>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</si>
  <si>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</si>
  <si>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</si>
  <si>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</si>
  <si>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</si>
  <si>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</si>
  <si>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</si>
  <si>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</si>
  <si>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</si>
  <si>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</si>
  <si>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</si>
  <si>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</si>
  <si>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</si>
  <si>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</si>
  <si>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</si>
  <si>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</si>
  <si>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</si>
  <si>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</si>
  <si>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</si>
  <si>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</si>
  <si>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</si>
  <si>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</si>
  <si>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</si>
  <si>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</si>
  <si>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</si>
  <si>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</si>
  <si>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</si>
  <si>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</si>
  <si>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</si>
  <si>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</si>
  <si>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</si>
  <si>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</si>
  <si>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</si>
  <si>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</si>
  <si>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</si>
  <si>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</si>
  <si>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</si>
  <si>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</si>
  <si>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</si>
  <si>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</si>
  <si>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</si>
  <si>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</si>
  <si>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</si>
  <si>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</si>
  <si>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</si>
  <si>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</si>
  <si>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</si>
  <si>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</si>
  <si>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</si>
  <si>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</si>
  <si>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</si>
  <si>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</si>
  <si>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</si>
  <si>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</si>
  <si>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</si>
  <si>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</si>
  <si>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</si>
  <si>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</si>
  <si>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</si>
  <si>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</si>
  <si>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</si>
  <si>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</si>
  <si>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</si>
  <si>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</si>
  <si>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</si>
  <si>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</si>
  <si>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</si>
  <si>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</si>
  <si>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</si>
  <si>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</si>
  <si>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</si>
  <si>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</si>
  <si>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</si>
  <si>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</si>
  <si>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</si>
  <si>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</si>
  <si>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</si>
  <si>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</si>
  <si>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</si>
  <si>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</si>
  <si>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</si>
  <si>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</si>
  <si>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</si>
  <si>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</si>
  <si>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</si>
  <si>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</si>
  <si>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</si>
  <si>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</si>
  <si>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</si>
  <si>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</si>
  <si>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</si>
  <si>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</si>
  <si>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</si>
  <si>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</si>
  <si>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</si>
  <si>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</si>
  <si>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</si>
  <si>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</si>
  <si>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</si>
  <si>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</si>
  <si>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</si>
  <si>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</si>
  <si>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</si>
  <si>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</si>
  <si>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</si>
  <si>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</si>
  <si>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</si>
  <si>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</si>
  <si>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</si>
  <si>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</si>
  <si>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</si>
  <si>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</si>
  <si>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</si>
  <si>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</si>
  <si>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</si>
  <si>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</si>
  <si>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</si>
  <si>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</si>
  <si>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</si>
  <si>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</si>
  <si>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</si>
  <si>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</si>
  <si>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</si>
  <si>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</si>
  <si>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</si>
  <si>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</si>
  <si>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</si>
  <si>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</si>
  <si>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</si>
  <si>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</si>
  <si>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</si>
  <si>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</si>
  <si>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</si>
  <si>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</si>
  <si>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</si>
  <si>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</si>
  <si>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</si>
  <si>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</si>
  <si>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</si>
  <si>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</si>
  <si>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</si>
  <si>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</si>
  <si>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</si>
  <si>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</si>
  <si>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</si>
  <si>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</si>
  <si>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</si>
  <si>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</si>
  <si>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</si>
  <si>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</si>
  <si>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</si>
  <si>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</si>
  <si>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</si>
  <si>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</si>
  <si>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</si>
  <si>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</si>
  <si>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</si>
  <si>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</si>
  <si>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</si>
  <si>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</si>
  <si>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</si>
  <si>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</si>
  <si>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</si>
  <si>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</si>
  <si>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</si>
  <si>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</si>
  <si>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</si>
  <si>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</si>
  <si>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</si>
  <si>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</si>
  <si>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</si>
  <si>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</si>
  <si>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</si>
  <si>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</si>
  <si>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</si>
  <si>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</si>
  <si>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</si>
  <si>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</si>
  <si>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</si>
  <si>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</si>
  <si>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</si>
  <si>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</si>
  <si>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</si>
  <si>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</si>
  <si>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</si>
  <si>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</si>
  <si>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</si>
  <si>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</si>
  <si>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</si>
  <si>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</si>
  <si>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</si>
  <si>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</si>
  <si>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</si>
  <si>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</si>
  <si>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</si>
  <si>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</si>
  <si>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</si>
  <si>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</si>
  <si>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</si>
  <si>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</si>
  <si>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</si>
  <si>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</si>
  <si>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</si>
  <si>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</si>
  <si>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</si>
  <si>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</si>
  <si>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</si>
  <si>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</si>
  <si>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</si>
  <si>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</si>
  <si>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</si>
  <si>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</si>
  <si>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</si>
  <si>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</si>
  <si>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</si>
  <si>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</si>
  <si>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</si>
  <si>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</si>
  <si>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</si>
  <si>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</si>
  <si>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</si>
  <si>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</si>
  <si>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</si>
  <si>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</si>
  <si>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</si>
  <si>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</si>
  <si>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</si>
  <si>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</si>
  <si>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</si>
  <si>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</si>
  <si>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</si>
  <si>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</si>
  <si>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</si>
  <si>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</si>
  <si>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</si>
  <si>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</si>
  <si>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</si>
  <si>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</si>
  <si>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</si>
  <si>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</si>
  <si>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</si>
  <si>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</si>
  <si>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</si>
  <si>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</si>
  <si>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</si>
  <si>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</si>
  <si>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</si>
  <si>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</si>
  <si>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</si>
  <si>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</si>
  <si>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</si>
  <si>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</si>
  <si>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</si>
  <si>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</si>
  <si>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</si>
  <si>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</si>
  <si>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</si>
  <si>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</si>
  <si>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</si>
  <si>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</si>
  <si>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</si>
  <si>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</si>
  <si>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</si>
  <si>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</si>
  <si>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</si>
  <si>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</si>
  <si>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</si>
  <si>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</si>
  <si>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</si>
  <si>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</si>
  <si>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</si>
  <si>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</si>
  <si>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</si>
  <si>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</si>
  <si>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</si>
  <si>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</si>
  <si>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</si>
  <si>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</si>
  <si>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</si>
  <si>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</si>
  <si>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</si>
  <si>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</si>
  <si>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</si>
  <si>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</si>
  <si>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</si>
  <si>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</si>
  <si>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</si>
  <si>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</si>
  <si>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</si>
  <si>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</si>
  <si>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</si>
  <si>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</si>
  <si>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</si>
  <si>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</si>
  <si>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</si>
  <si>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</si>
  <si>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</si>
  <si>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</si>
  <si>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</si>
  <si>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</si>
  <si>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</si>
  <si>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</si>
  <si>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</si>
  <si>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</si>
  <si>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</si>
  <si>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</si>
  <si>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</si>
  <si>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</si>
  <si>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</si>
  <si>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</si>
  <si>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</si>
  <si>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</si>
  <si>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</si>
  <si>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</si>
  <si>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</si>
  <si>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</si>
  <si>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</si>
  <si>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</si>
  <si>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</si>
  <si>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</si>
  <si>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</si>
  <si>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</si>
  <si>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</si>
  <si>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</si>
  <si>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</si>
  <si>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</si>
  <si>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</si>
  <si>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</si>
  <si>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</si>
  <si>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</si>
  <si>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</si>
  <si>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</si>
  <si>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</si>
  <si>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</si>
  <si>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</si>
  <si>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</si>
  <si>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</si>
  <si>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</si>
  <si>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</si>
  <si>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</si>
  <si>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</si>
  <si>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</si>
  <si>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</si>
  <si>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</si>
  <si>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</si>
  <si>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</si>
  <si>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</si>
  <si>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</si>
  <si>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</si>
  <si>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</si>
  <si>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</si>
  <si>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</si>
  <si>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</si>
  <si>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</si>
  <si>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</si>
  <si>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</si>
  <si>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</si>
  <si>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</si>
  <si>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</si>
  <si>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</si>
  <si>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</si>
  <si>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</si>
  <si>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</si>
  <si>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</si>
  <si>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</si>
  <si>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</si>
  <si>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</si>
  <si>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</si>
  <si>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</si>
  <si>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</si>
  <si>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</si>
  <si>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</si>
  <si>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</si>
  <si>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</si>
  <si>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</si>
  <si>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</si>
  <si>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</si>
  <si>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</si>
  <si>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</si>
  <si>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</si>
  <si>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</si>
  <si>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</si>
  <si>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</si>
  <si>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</si>
  <si>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</si>
  <si>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</si>
  <si>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</si>
  <si>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</si>
  <si>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</si>
  <si>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</si>
  <si>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</si>
  <si>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</si>
  <si>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</si>
  <si>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</si>
  <si>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</si>
  <si>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</si>
  <si>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</si>
  <si>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</si>
  <si>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</si>
  <si>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</si>
  <si>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</si>
  <si>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</si>
  <si>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</si>
  <si>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</si>
  <si>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</si>
  <si>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</si>
  <si>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</si>
  <si>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</si>
  <si>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</si>
  <si>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</si>
  <si>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</si>
  <si>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</si>
  <si>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</si>
  <si>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</si>
  <si>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</si>
  <si>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</si>
  <si>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</si>
  <si>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</si>
  <si>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</si>
  <si>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</si>
  <si>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</si>
  <si>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</si>
  <si>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</si>
  <si>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</si>
  <si>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</si>
  <si>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</si>
  <si>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</si>
  <si>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</si>
  <si>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</si>
  <si>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</si>
  <si>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</si>
  <si>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</si>
  <si>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</si>
  <si>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</si>
  <si>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</si>
  <si>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</si>
  <si>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</si>
  <si>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</si>
  <si>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</si>
  <si>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</si>
  <si>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</si>
  <si>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</si>
  <si>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</si>
  <si>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</si>
  <si>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</si>
  <si>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</si>
  <si>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</si>
  <si>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</si>
  <si>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</si>
  <si>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</si>
  <si>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</si>
  <si>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</si>
  <si>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</si>
  <si>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</si>
  <si>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</si>
  <si>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</si>
  <si>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</si>
  <si>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</si>
  <si>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</si>
  <si>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</si>
  <si>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</si>
  <si>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</si>
  <si>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</si>
  <si>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</si>
  <si>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</si>
  <si>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</si>
  <si>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</si>
  <si>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</si>
  <si>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</si>
  <si>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</si>
  <si>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</si>
  <si>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</si>
  <si>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</si>
  <si>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</si>
  <si>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</si>
  <si>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</si>
  <si>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</si>
  <si>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</si>
  <si>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</si>
  <si>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</si>
  <si>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</si>
  <si>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</si>
  <si>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</si>
  <si>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</si>
  <si>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</si>
  <si>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</si>
  <si>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</si>
  <si>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</si>
  <si>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</si>
  <si>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</si>
  <si>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</si>
  <si>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</si>
  <si>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</si>
  <si>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</si>
  <si>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</si>
  <si>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</si>
  <si>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</si>
  <si>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</si>
  <si>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</si>
  <si>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</si>
  <si>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</si>
  <si>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</si>
  <si>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</si>
  <si>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</si>
  <si>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</si>
  <si>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</si>
  <si>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</si>
  <si>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</si>
  <si>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</si>
  <si>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</si>
  <si>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</si>
  <si>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</si>
  <si>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</si>
  <si>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</si>
  <si>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</si>
  <si>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</si>
  <si>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</si>
  <si>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</si>
  <si>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</si>
  <si>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</si>
  <si>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</si>
  <si>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</si>
  <si>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</si>
  <si>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</si>
  <si>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</si>
  <si>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</si>
  <si>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</si>
  <si>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</si>
  <si>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</si>
  <si>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</si>
  <si>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</si>
  <si>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</si>
  <si>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</si>
  <si>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</si>
  <si>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</si>
  <si>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</si>
  <si>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</si>
  <si>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</si>
  <si>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</si>
  <si>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</si>
  <si>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</si>
  <si>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</si>
  <si>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</si>
  <si>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</si>
  <si>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</si>
  <si>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</si>
  <si>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</si>
  <si>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</si>
  <si>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</si>
  <si>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</si>
  <si>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</si>
  <si>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</si>
  <si>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</si>
  <si>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</si>
  <si>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</si>
  <si>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</si>
  <si>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</si>
  <si>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</si>
  <si>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</si>
  <si>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</si>
  <si>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</si>
  <si>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</si>
  <si>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</si>
  <si>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</si>
  <si>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</si>
  <si>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</si>
  <si>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</si>
  <si>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</si>
  <si>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</si>
  <si>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</si>
  <si>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</si>
  <si>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</si>
  <si>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</si>
  <si>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</si>
  <si>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</si>
  <si>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</si>
  <si>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</si>
  <si>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</si>
  <si>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</si>
  <si>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</si>
  <si>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</si>
  <si>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</si>
  <si>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</si>
  <si>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</si>
  <si>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</si>
  <si>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</si>
  <si>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</si>
  <si>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</si>
  <si>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</si>
  <si>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</si>
  <si>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</si>
  <si>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</si>
  <si>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</si>
  <si>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</si>
  <si>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</si>
  <si>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</si>
  <si>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</si>
  <si>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</si>
  <si>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</si>
  <si>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</si>
  <si>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</si>
  <si>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</si>
  <si>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</si>
  <si>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</si>
  <si>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</si>
  <si>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</si>
  <si>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</si>
  <si>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</si>
  <si>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</si>
  <si>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</si>
  <si>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</si>
  <si>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</si>
  <si>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</si>
  <si>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</si>
  <si>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</si>
  <si>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</si>
  <si>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</si>
  <si>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</si>
  <si>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</si>
  <si>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</si>
  <si>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</si>
  <si>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</si>
  <si>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</si>
  <si>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</si>
  <si>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</si>
  <si>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</si>
  <si>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</si>
  <si>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</si>
  <si>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</si>
  <si>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</si>
  <si>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</si>
  <si>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</si>
  <si>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</si>
  <si>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</si>
  <si>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</si>
  <si>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</si>
  <si>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</si>
  <si>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</si>
  <si>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</si>
  <si>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</si>
  <si>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</si>
  <si>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</si>
  <si>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</si>
  <si>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</si>
  <si>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</si>
  <si>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</si>
  <si>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</si>
  <si>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</si>
  <si>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</si>
  <si>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</si>
  <si>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</si>
  <si>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</si>
  <si>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</si>
  <si>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</si>
  <si>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</si>
  <si>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</si>
  <si>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</si>
  <si>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</si>
  <si>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</si>
  <si>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</si>
  <si>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</si>
  <si>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</si>
  <si>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</si>
  <si>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</si>
  <si>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</si>
  <si>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</si>
  <si>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</si>
  <si>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</si>
  <si>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</si>
  <si>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</si>
  <si>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</si>
  <si>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</si>
  <si>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</si>
  <si>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</si>
  <si>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</si>
  <si>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</si>
  <si>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</si>
  <si>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</si>
  <si>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</si>
  <si>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</si>
  <si>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</si>
  <si>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</si>
  <si>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</si>
  <si>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</si>
  <si>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</si>
  <si>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</si>
  <si>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</si>
  <si>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</si>
  <si>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</si>
  <si>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</si>
  <si>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</si>
  <si>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</si>
  <si>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</si>
  <si>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</si>
  <si>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</si>
  <si>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</si>
  <si>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</si>
  <si>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</si>
  <si>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</si>
  <si>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</si>
  <si>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</si>
  <si>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</si>
  <si>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</si>
  <si>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</si>
  <si>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</si>
  <si>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</si>
  <si>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</si>
  <si>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</si>
  <si>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</si>
  <si>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</si>
  <si>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</si>
  <si>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</si>
  <si>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</si>
  <si>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</si>
  <si>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</si>
  <si>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</si>
  <si>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</si>
  <si>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</si>
  <si>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</si>
  <si>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</si>
  <si>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</si>
  <si>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</si>
  <si>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</si>
  <si>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</si>
  <si>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</si>
  <si>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</si>
  <si>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</si>
  <si>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</si>
  <si>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</si>
  <si>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</si>
  <si>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</si>
  <si>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</si>
  <si>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</si>
  <si>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</si>
  <si>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</si>
  <si>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</si>
  <si>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</si>
  <si>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</si>
  <si>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</si>
  <si>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</si>
  <si>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</si>
  <si>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</si>
  <si>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</si>
  <si>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</si>
  <si>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</si>
  <si>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</si>
  <si>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</si>
  <si>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</si>
  <si>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</si>
  <si>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</si>
  <si>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</si>
  <si>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</si>
  <si>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</si>
  <si>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</si>
  <si>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</si>
  <si>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</si>
  <si>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</si>
  <si>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</si>
  <si>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</si>
  <si>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</si>
  <si>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</si>
  <si>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</si>
  <si>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</si>
  <si>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</si>
  <si>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</si>
  <si>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</si>
  <si>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</si>
  <si>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</si>
  <si>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</si>
  <si>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</si>
  <si>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</si>
  <si>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</si>
  <si>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</si>
  <si>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</si>
  <si>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</si>
  <si>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</si>
  <si>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</si>
  <si>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</si>
  <si>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</si>
  <si>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</si>
  <si>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</si>
  <si>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</si>
  <si>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</si>
  <si>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</si>
  <si>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</si>
  <si>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</si>
  <si>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</si>
  <si>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</si>
  <si>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</si>
  <si>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</si>
  <si>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</si>
  <si>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</si>
  <si>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</si>
  <si>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</si>
  <si>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</si>
  <si>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</si>
  <si>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</si>
  <si>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</si>
  <si>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</si>
  <si>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</si>
  <si>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</si>
  <si>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</si>
  <si>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</si>
  <si>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</si>
  <si>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</si>
  <si>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</si>
  <si>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</si>
  <si>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</si>
  <si>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</si>
  <si>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</si>
  <si>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</si>
  <si>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</si>
  <si>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</si>
  <si>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</si>
  <si>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</si>
  <si>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</si>
  <si>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</si>
  <si>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</si>
  <si>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</si>
  <si>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</si>
  <si>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</si>
  <si>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</si>
  <si>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</si>
  <si>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</si>
  <si>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</si>
  <si>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</si>
  <si>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</si>
  <si>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</si>
  <si>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</si>
  <si>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</si>
  <si>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</si>
  <si>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</si>
  <si>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</si>
  <si>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</si>
  <si>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</si>
  <si>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</si>
  <si>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</si>
  <si>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</si>
  <si>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</si>
  <si>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</si>
  <si>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</si>
  <si>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</si>
  <si>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</si>
  <si>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</si>
  <si>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</si>
  <si>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</si>
  <si>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</si>
  <si>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</si>
  <si>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</si>
  <si>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</si>
  <si>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</si>
  <si>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</si>
  <si>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</si>
  <si>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</si>
  <si>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</si>
  <si>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</si>
  <si>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</si>
  <si>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</si>
  <si>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</si>
  <si>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</si>
  <si>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</si>
  <si>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</si>
  <si>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</si>
  <si>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</si>
  <si>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</si>
  <si>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</si>
  <si>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</si>
  <si>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</si>
  <si>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</si>
  <si>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</si>
  <si>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</si>
  <si>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</si>
  <si>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</si>
  <si>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</si>
  <si>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</si>
  <si>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</si>
  <si>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</si>
  <si>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</si>
  <si>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</si>
  <si>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</si>
  <si>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</si>
  <si>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</si>
  <si>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</si>
  <si>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</si>
  <si>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</si>
  <si>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</si>
  <si>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</si>
  <si>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</si>
  <si>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</si>
  <si>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</si>
  <si>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</si>
  <si>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</si>
  <si>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</si>
  <si>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</si>
  <si>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</si>
  <si>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</si>
  <si>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</si>
  <si>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</si>
  <si>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</si>
  <si>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</si>
  <si>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</si>
  <si>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</si>
  <si>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</si>
  <si>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</si>
  <si>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</si>
  <si>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</si>
  <si>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</si>
  <si>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</si>
  <si>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</si>
  <si>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</si>
  <si>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</si>
  <si>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</si>
  <si>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</si>
  <si>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</si>
  <si>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</si>
  <si>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</si>
  <si>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</si>
  <si>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</si>
  <si>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</si>
  <si>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</si>
  <si>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</si>
  <si>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</si>
  <si>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</si>
  <si>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</si>
  <si>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</si>
  <si>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</si>
  <si>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</si>
  <si>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</si>
  <si>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</si>
  <si>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</si>
  <si>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</si>
  <si>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</si>
  <si>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</si>
  <si>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</si>
  <si>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</si>
  <si>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</si>
  <si>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</si>
  <si>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</si>
  <si>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</si>
  <si>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</si>
  <si>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</si>
  <si>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</si>
  <si>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</si>
  <si>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</si>
  <si>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</si>
  <si>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</si>
  <si>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</si>
  <si>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</si>
  <si>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</si>
  <si>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</si>
  <si>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</si>
  <si>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</si>
  <si>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</si>
  <si>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</si>
  <si>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</si>
  <si>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</si>
  <si>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</si>
  <si>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</si>
  <si>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</si>
  <si>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</si>
  <si>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</si>
  <si>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</si>
  <si>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</si>
  <si>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</si>
  <si>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</si>
  <si>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</si>
  <si>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</si>
  <si>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</si>
  <si>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</si>
  <si>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</si>
  <si>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</si>
  <si>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</si>
  <si>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</si>
  <si>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</si>
  <si>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</si>
  <si>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</si>
  <si>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</si>
  <si>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</si>
  <si>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</si>
  <si>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</si>
  <si>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</si>
  <si>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</si>
  <si>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</si>
  <si>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</si>
  <si>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</si>
  <si>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</si>
  <si>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</si>
  <si>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</si>
  <si>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</si>
  <si>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</si>
  <si>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</si>
  <si>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</si>
  <si>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</si>
  <si>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</si>
  <si>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</si>
  <si>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</si>
  <si>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</si>
  <si>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</si>
  <si>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</si>
  <si>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</si>
  <si>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</si>
  <si>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</si>
  <si>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</si>
  <si>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</si>
  <si>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</si>
  <si>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</si>
  <si>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</si>
  <si>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</si>
  <si>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</si>
  <si>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</si>
  <si>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</si>
  <si>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</si>
  <si>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</si>
  <si>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</si>
  <si>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</si>
  <si>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</si>
  <si>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</si>
  <si>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</si>
  <si>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</si>
  <si>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</si>
  <si>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</si>
  <si>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</si>
  <si>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</si>
  <si>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</si>
  <si>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</si>
  <si>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</si>
  <si>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</si>
  <si>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</si>
  <si>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</si>
  <si>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</si>
  <si>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</si>
  <si>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</si>
  <si>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</si>
  <si>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</si>
  <si>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</si>
  <si>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</si>
  <si>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</si>
  <si>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</si>
  <si>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</si>
  <si>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</si>
  <si>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</si>
  <si>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</si>
  <si>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</si>
  <si>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</si>
  <si>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</si>
  <si>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</si>
  <si>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</si>
  <si>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</si>
  <si>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</si>
  <si>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</si>
  <si>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</si>
  <si>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</si>
  <si>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</si>
  <si>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</si>
  <si>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</si>
  <si>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</si>
  <si>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</si>
  <si>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</si>
  <si>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</si>
  <si>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</si>
  <si>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</si>
  <si>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</si>
  <si>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</si>
  <si>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</si>
  <si>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</si>
  <si>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</si>
  <si>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</si>
  <si>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</si>
  <si>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</si>
  <si>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</si>
  <si>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</si>
  <si>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</si>
  <si>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</si>
  <si>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</si>
  <si>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</si>
  <si>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</si>
  <si>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</si>
  <si>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</si>
  <si>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</si>
  <si>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</si>
  <si>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</si>
  <si>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</si>
  <si>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</si>
  <si>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</si>
  <si>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</si>
  <si>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</si>
  <si>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</si>
  <si>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</si>
  <si>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</si>
  <si>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</si>
  <si>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</si>
  <si>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</si>
  <si>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</si>
  <si>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</si>
  <si>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</si>
  <si>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</si>
  <si>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</si>
  <si>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</si>
  <si>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</si>
  <si>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</si>
  <si>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</si>
  <si>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</si>
  <si>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</si>
  <si>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</si>
  <si>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</si>
  <si>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</si>
  <si>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</si>
  <si>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</si>
  <si>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</si>
  <si>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</si>
  <si>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</si>
  <si>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</si>
  <si>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</si>
  <si>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</si>
  <si>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</si>
  <si>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</si>
  <si>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</si>
  <si>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</si>
  <si>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</si>
  <si>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</si>
  <si>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</si>
  <si>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</si>
  <si>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</si>
  <si>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</si>
  <si>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</si>
  <si>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</si>
  <si>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</si>
  <si>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</si>
  <si>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</si>
  <si>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</si>
  <si>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</si>
  <si>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</si>
  <si>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</si>
  <si>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</si>
  <si>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</si>
  <si>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</si>
  <si>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</si>
  <si>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</si>
  <si>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</si>
  <si>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</si>
  <si>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</si>
  <si>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</si>
  <si>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</si>
  <si>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</si>
  <si>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</si>
  <si>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</si>
  <si>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</si>
  <si>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</si>
  <si>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</si>
  <si>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</si>
  <si>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</si>
  <si>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</si>
  <si>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</si>
  <si>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</si>
  <si>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</si>
  <si>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</si>
  <si>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</si>
  <si>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</si>
  <si>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</si>
  <si>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</si>
  <si>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</si>
  <si>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</si>
  <si>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</si>
  <si>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</si>
  <si>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</si>
  <si>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</si>
  <si>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</si>
  <si>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</si>
  <si>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</si>
  <si>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</si>
  <si>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</si>
  <si>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</si>
  <si>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</si>
  <si>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</si>
  <si>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</si>
  <si>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</si>
  <si>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</si>
  <si>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</si>
  <si>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</si>
  <si>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</si>
  <si>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</si>
  <si>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</si>
  <si>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</si>
  <si>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</si>
  <si>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</si>
  <si>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</si>
  <si>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</si>
  <si>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</si>
  <si>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</si>
  <si>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</si>
  <si>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</si>
  <si>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</si>
  <si>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</si>
  <si>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</si>
  <si>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</si>
  <si>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</si>
  <si>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</si>
  <si>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</si>
  <si>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</si>
  <si>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</si>
  <si>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</si>
  <si>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</si>
  <si>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</si>
  <si>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</si>
  <si>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</si>
  <si>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</si>
  <si>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</si>
  <si>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</si>
  <si>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</si>
  <si>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</si>
  <si>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</si>
  <si>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</si>
  <si>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</si>
  <si>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</si>
  <si>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</si>
  <si>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</si>
  <si>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</si>
  <si>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</si>
  <si>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</si>
  <si>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</si>
  <si>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</si>
  <si>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</si>
  <si>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</si>
  <si>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</si>
  <si>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</si>
  <si>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</si>
  <si>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</si>
  <si>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</si>
  <si>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</si>
  <si>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</si>
  <si>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</si>
  <si>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</si>
  <si>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</si>
  <si>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</si>
  <si>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</si>
  <si>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</si>
  <si>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</si>
  <si>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</si>
  <si>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</si>
  <si>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</si>
  <si>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</si>
  <si>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</si>
  <si>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</si>
  <si>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</si>
  <si>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</si>
  <si>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</si>
  <si>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</si>
  <si>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</si>
  <si>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</si>
  <si>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</si>
  <si>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</si>
  <si>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</si>
  <si>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</si>
  <si>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</si>
  <si>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</si>
  <si>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</si>
  <si>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</si>
  <si>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</si>
  <si>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</si>
  <si>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</si>
  <si>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</si>
  <si>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</si>
  <si>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</si>
  <si>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</si>
  <si>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</si>
  <si>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</si>
  <si>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</si>
  <si>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</si>
  <si>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</si>
  <si>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</si>
  <si>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</si>
  <si>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</si>
  <si>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</si>
  <si>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</si>
  <si>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</si>
  <si>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</si>
  <si>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</si>
  <si>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</si>
  <si>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</si>
  <si>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</si>
  <si>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</si>
  <si>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</si>
  <si>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</si>
  <si>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</si>
  <si>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</si>
  <si>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</si>
  <si>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</si>
  <si>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</si>
  <si>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</si>
  <si>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</si>
  <si>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</si>
  <si>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</si>
  <si>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</si>
  <si>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</si>
  <si>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</si>
  <si>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</si>
  <si>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</si>
  <si>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</si>
  <si>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</si>
  <si>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</si>
  <si>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</si>
  <si>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</si>
  <si>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</si>
  <si>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</si>
  <si>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</si>
  <si>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</si>
  <si>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</si>
  <si>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</si>
  <si>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</si>
  <si>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</si>
  <si>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</si>
  <si>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</si>
  <si>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</si>
  <si>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</si>
  <si>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</si>
  <si>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</si>
  <si>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</si>
  <si>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</si>
  <si>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</si>
  <si>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</si>
  <si>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</si>
  <si>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</si>
  <si>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</si>
  <si>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</si>
  <si>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</si>
  <si>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</si>
  <si>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</si>
  <si>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</si>
  <si>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</si>
  <si>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</si>
  <si>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</si>
  <si>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</si>
  <si>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</si>
  <si>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</si>
  <si>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</si>
  <si>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</si>
  <si>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</si>
  <si>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</si>
  <si>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</si>
  <si>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</si>
  <si>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</si>
  <si>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</si>
  <si>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</si>
  <si>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</si>
  <si>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</si>
  <si>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</si>
  <si>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</si>
  <si>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</si>
  <si>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</si>
  <si>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</si>
  <si>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</si>
  <si>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</si>
  <si>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</si>
  <si>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</si>
  <si>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</si>
  <si>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</si>
  <si>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</si>
  <si>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</si>
  <si>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</si>
  <si>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</si>
  <si>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</si>
  <si>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</si>
  <si>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</si>
  <si>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</si>
  <si>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</si>
  <si>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</si>
  <si>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</si>
  <si>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</si>
  <si>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</si>
  <si>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</si>
  <si>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</si>
  <si>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</si>
  <si>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</si>
  <si>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</si>
  <si>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</si>
  <si>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</si>
  <si>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</si>
  <si>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</si>
  <si>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</si>
  <si>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</si>
  <si>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</si>
  <si>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</si>
  <si>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</si>
  <si>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</si>
  <si>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</si>
  <si>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</si>
  <si>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</si>
  <si>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</si>
  <si>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</si>
  <si>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</si>
  <si>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</si>
  <si>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</si>
  <si>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</si>
  <si>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</si>
  <si>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</si>
  <si>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</si>
  <si>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</si>
  <si>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</si>
  <si>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</si>
  <si>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</si>
  <si>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</si>
  <si>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</si>
  <si>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</si>
  <si>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</si>
  <si>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</si>
  <si>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</si>
  <si>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</si>
  <si>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</si>
  <si>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</si>
  <si>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</si>
  <si>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</si>
  <si>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</si>
  <si>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</si>
  <si>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</si>
  <si>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</si>
  <si>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</si>
  <si>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</si>
  <si>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</si>
  <si>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</si>
  <si>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</si>
  <si>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</si>
  <si>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</si>
  <si>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</si>
  <si>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</si>
  <si>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</si>
  <si>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</si>
  <si>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</si>
  <si>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</si>
  <si>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</si>
  <si>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</si>
  <si>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</si>
  <si>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</si>
  <si>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</si>
  <si>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</si>
  <si>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</si>
  <si>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</si>
  <si>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</si>
  <si>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</si>
  <si>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</si>
  <si>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</si>
  <si>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</si>
  <si>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</si>
  <si>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</si>
  <si>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</si>
  <si>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</si>
  <si>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</si>
  <si>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</si>
  <si>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</si>
  <si>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</si>
  <si>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</si>
  <si>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</si>
  <si>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</si>
  <si>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</si>
  <si>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</si>
  <si>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</si>
  <si>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</si>
  <si>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</si>
  <si>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</si>
  <si>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</si>
  <si>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</si>
  <si>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</si>
  <si>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</si>
  <si>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</si>
  <si>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</si>
  <si>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</si>
  <si>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</si>
  <si>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</si>
  <si>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</si>
  <si>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</si>
  <si>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</si>
  <si>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</si>
  <si>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</si>
  <si>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</si>
  <si>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</si>
  <si>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</si>
  <si>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</si>
  <si>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</si>
  <si>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</si>
  <si>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</si>
  <si>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</si>
  <si>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</si>
  <si>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</si>
  <si>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</si>
  <si>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</si>
  <si>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</si>
  <si>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</si>
  <si>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</si>
  <si>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</si>
  <si>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</si>
  <si>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</si>
  <si>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</si>
  <si>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</si>
  <si>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</si>
  <si>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</si>
  <si>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</si>
  <si>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</si>
  <si>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</si>
  <si>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</si>
  <si>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</si>
  <si>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</si>
  <si>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</si>
  <si>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</si>
  <si>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</si>
  <si>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</si>
  <si>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</si>
  <si>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</si>
  <si>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</si>
  <si>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</si>
  <si>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</si>
  <si>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</si>
  <si>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</si>
  <si>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</si>
  <si>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</si>
  <si>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</si>
  <si>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</si>
  <si>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</si>
  <si>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</si>
  <si>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</si>
  <si>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</si>
  <si>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</si>
  <si>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</si>
  <si>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</si>
  <si>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</si>
  <si>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</si>
  <si>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</si>
  <si>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</si>
  <si>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</si>
  <si>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</si>
  <si>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</si>
  <si>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</si>
  <si>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</si>
  <si>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</si>
  <si>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</si>
  <si>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</si>
  <si>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</si>
  <si>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</si>
  <si>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</si>
  <si>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</si>
  <si>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</si>
  <si>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</si>
  <si>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</si>
  <si>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</si>
  <si>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</si>
  <si>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</si>
  <si>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</si>
  <si>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</si>
  <si>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</si>
  <si>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</si>
  <si>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</si>
  <si>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</si>
  <si>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</si>
  <si>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</si>
  <si>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</si>
  <si>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</si>
  <si>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</si>
  <si>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</si>
  <si>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</si>
  <si>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</si>
  <si>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</si>
  <si>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</si>
  <si>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</si>
  <si>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</si>
  <si>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</si>
  <si>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</si>
  <si>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</si>
  <si>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</si>
  <si>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</si>
  <si>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</si>
  <si>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</si>
  <si>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</si>
  <si>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</si>
  <si>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</si>
  <si>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</si>
  <si>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</si>
  <si>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</si>
  <si>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</si>
  <si>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</si>
  <si>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</si>
  <si>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</si>
  <si>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</si>
  <si>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</si>
  <si>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</si>
  <si>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</si>
  <si>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</si>
  <si>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</si>
  <si>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</si>
  <si>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</si>
  <si>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</si>
  <si>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</si>
  <si>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</si>
  <si>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</si>
  <si>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</si>
  <si>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</si>
  <si>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</si>
  <si>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</si>
  <si>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</si>
  <si>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</si>
  <si>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</si>
  <si>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</si>
  <si>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</si>
  <si>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</si>
  <si>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</si>
  <si>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</si>
  <si>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</si>
  <si>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</si>
  <si>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</si>
  <si>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</si>
  <si>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</si>
  <si>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</si>
  <si>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</si>
  <si>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</si>
  <si>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</si>
  <si>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</si>
  <si>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</si>
  <si>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</si>
  <si>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</si>
  <si>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</si>
  <si>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</si>
  <si>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</si>
  <si>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</si>
  <si>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</si>
  <si>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</si>
  <si>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</si>
  <si>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</si>
  <si>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</si>
  <si>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</si>
  <si>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</si>
  <si>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</si>
  <si>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</si>
  <si>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</si>
  <si>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</si>
  <si>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</si>
  <si>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</si>
  <si>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</si>
  <si>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</si>
  <si>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</si>
  <si>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</si>
  <si>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</si>
  <si>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</si>
  <si>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</si>
  <si>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</si>
  <si>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</si>
  <si>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</si>
  <si>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</si>
  <si>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</si>
  <si>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</si>
  <si>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</si>
  <si>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</si>
  <si>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</si>
  <si>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</si>
  <si>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</si>
  <si>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</si>
  <si>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</si>
  <si>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</si>
  <si>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</si>
  <si>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</si>
  <si>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</si>
  <si>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</si>
  <si>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</si>
  <si>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</si>
  <si>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</si>
  <si>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</si>
  <si>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</si>
  <si>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</si>
  <si>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</si>
  <si>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</si>
  <si>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</si>
  <si>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</si>
  <si>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</si>
  <si>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</si>
  <si>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</si>
  <si>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</si>
  <si>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</si>
  <si>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</si>
  <si>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</si>
  <si>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</si>
  <si>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</si>
  <si>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</si>
  <si>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</si>
  <si>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</si>
  <si>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</si>
  <si>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</si>
  <si>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</si>
  <si>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</si>
  <si>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</si>
  <si>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</si>
  <si>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</si>
  <si>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</si>
  <si>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</si>
  <si>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</si>
  <si>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</si>
  <si>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</si>
  <si>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</si>
  <si>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</si>
  <si>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</si>
  <si>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</si>
  <si>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</si>
  <si>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</si>
  <si>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</si>
  <si>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</si>
  <si>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</si>
  <si>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</si>
  <si>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</si>
  <si>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</si>
  <si>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</si>
  <si>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</si>
  <si>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</si>
  <si>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</si>
  <si>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</si>
  <si>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</si>
  <si>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</si>
  <si>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</si>
  <si>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</si>
  <si>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</si>
  <si>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</si>
  <si>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</si>
  <si>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</si>
  <si>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</si>
  <si>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</si>
  <si>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</si>
  <si>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</si>
  <si>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</si>
  <si>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</si>
  <si>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</si>
  <si>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</si>
  <si>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</si>
  <si>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</si>
  <si>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</si>
  <si>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</si>
  <si>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</si>
  <si>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</si>
  <si>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</si>
  <si>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</si>
  <si>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</si>
  <si>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</si>
  <si>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</si>
  <si>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</si>
  <si>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</si>
  <si>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</si>
  <si>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</si>
  <si>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</si>
  <si>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</si>
  <si>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</si>
  <si>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</si>
  <si>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</si>
  <si>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</si>
  <si>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</si>
  <si>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</si>
  <si>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</si>
  <si>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</si>
  <si>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</si>
  <si>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</si>
  <si>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</si>
  <si>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</si>
  <si>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</si>
  <si>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</si>
  <si>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</si>
  <si>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</si>
  <si>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</si>
  <si>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</si>
  <si>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</si>
  <si>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</si>
  <si>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</si>
  <si>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</si>
  <si>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</si>
  <si>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</si>
  <si>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</si>
  <si>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</si>
  <si>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</si>
  <si>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</si>
  <si>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</si>
  <si>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</si>
  <si>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</si>
  <si>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</si>
  <si>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</si>
  <si>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</si>
  <si>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</si>
  <si>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</si>
  <si>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</si>
  <si>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</si>
  <si>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</si>
  <si>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</si>
  <si>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</si>
  <si>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</si>
  <si>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</si>
  <si>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</si>
  <si>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</si>
  <si>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</si>
  <si>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</si>
  <si>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</si>
  <si>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</si>
  <si>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</si>
  <si>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</si>
  <si>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</si>
  <si>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</si>
  <si>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</si>
  <si>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</si>
  <si>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</si>
  <si>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</si>
  <si>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</si>
  <si>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</si>
  <si>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</si>
  <si>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</si>
  <si>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</si>
  <si>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</si>
  <si>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</si>
  <si>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</si>
  <si>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</si>
  <si>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</si>
  <si>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</si>
  <si>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</si>
  <si>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</si>
  <si>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</si>
  <si>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</si>
  <si>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</si>
  <si>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</si>
  <si>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</si>
  <si>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</si>
  <si>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</si>
  <si>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</si>
  <si>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</si>
  <si>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</si>
  <si>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</si>
  <si>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</si>
  <si>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</si>
  <si>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</si>
  <si>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</si>
  <si>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</si>
  <si>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</si>
  <si>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</si>
  <si>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</si>
  <si>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</si>
  <si>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</si>
  <si>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</si>
  <si>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</si>
  <si>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</si>
  <si>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</si>
  <si>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</si>
  <si>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</si>
  <si>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</si>
  <si>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</si>
  <si>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</si>
  <si>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</si>
  <si>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</si>
  <si>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</si>
  <si>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</si>
  <si>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</si>
  <si>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</si>
  <si>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</si>
  <si>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</si>
  <si>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</si>
  <si>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</si>
  <si>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</si>
  <si>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</si>
  <si>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</si>
  <si>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</si>
  <si>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</si>
  <si>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</si>
  <si>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</si>
  <si>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</si>
  <si>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</si>
  <si>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</si>
  <si>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</si>
  <si>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</si>
  <si>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</si>
  <si>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</si>
  <si>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</si>
  <si>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</si>
  <si>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</si>
  <si>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</si>
  <si>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</si>
  <si>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</si>
  <si>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</si>
  <si>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</si>
  <si>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</si>
  <si>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</si>
  <si>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</si>
  <si>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</si>
  <si>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</si>
  <si>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</si>
  <si>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</si>
  <si>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</si>
  <si>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</si>
  <si>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</si>
  <si>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</si>
  <si>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</si>
  <si>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</si>
  <si>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</si>
  <si>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</si>
  <si>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</si>
  <si>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</si>
  <si>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</si>
  <si>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</si>
  <si>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</si>
  <si>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</si>
  <si>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</si>
  <si>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</si>
  <si>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</si>
  <si>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</si>
  <si>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</si>
  <si>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</si>
  <si>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</si>
  <si>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</si>
  <si>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</si>
  <si>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</si>
  <si>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</si>
  <si>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</si>
  <si>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</si>
  <si>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</si>
  <si>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</si>
  <si>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</si>
  <si>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</si>
  <si>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</si>
  <si>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</si>
  <si>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</si>
  <si>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</si>
  <si>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</si>
  <si>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</si>
  <si>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</si>
  <si>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</si>
  <si>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</si>
  <si>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</si>
  <si>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</si>
  <si>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</si>
  <si>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</si>
  <si>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</si>
  <si>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</si>
  <si>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</si>
  <si>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</si>
  <si>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</si>
  <si>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</si>
  <si>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</si>
  <si>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</si>
  <si>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</si>
  <si>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</si>
  <si>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</si>
  <si>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</si>
  <si>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</si>
  <si>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</si>
  <si>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</si>
  <si>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</si>
  <si>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</si>
  <si>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</si>
  <si>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</si>
  <si>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</si>
  <si>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</si>
  <si>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</si>
  <si>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</si>
  <si>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</si>
  <si>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</si>
  <si>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</si>
  <si>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</si>
  <si>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</si>
  <si>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</si>
  <si>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</si>
  <si>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</si>
  <si>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</si>
  <si>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</si>
  <si>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</si>
  <si>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</si>
  <si>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</si>
  <si>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</si>
  <si>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</si>
  <si>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</si>
  <si>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</si>
  <si>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</si>
  <si>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</si>
  <si>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</si>
  <si>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</si>
  <si>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</si>
  <si>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</si>
  <si>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</si>
  <si>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</si>
  <si>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</si>
  <si>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</si>
  <si>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</si>
  <si>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</si>
  <si>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</si>
  <si>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</si>
  <si>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</si>
  <si>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</si>
  <si>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</si>
  <si>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</si>
  <si>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</si>
  <si>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</si>
  <si>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</si>
  <si>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</si>
  <si>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</si>
  <si>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</si>
  <si>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</si>
  <si>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</si>
  <si>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</si>
  <si>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</si>
  <si>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</si>
  <si>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</si>
  <si>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</si>
  <si>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</si>
  <si>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</si>
  <si>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</si>
  <si>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</si>
  <si>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</si>
  <si>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</si>
  <si>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</si>
  <si>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</si>
  <si>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</si>
  <si>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</si>
  <si>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</si>
  <si>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</si>
  <si>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</si>
  <si>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</si>
  <si>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</si>
  <si>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</si>
  <si>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</si>
  <si>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</si>
  <si>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</si>
  <si>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</si>
  <si>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</si>
  <si>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</si>
  <si>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</si>
  <si>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</si>
  <si>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</si>
  <si>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</si>
  <si>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</si>
  <si>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</si>
  <si>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</si>
  <si>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</si>
  <si>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</si>
  <si>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</si>
  <si>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</si>
  <si>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</si>
  <si>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</si>
  <si>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</si>
  <si>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</si>
  <si>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</si>
  <si>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</si>
  <si>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</si>
  <si>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</si>
  <si>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</si>
  <si>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</si>
  <si>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</si>
  <si>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</si>
  <si>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</si>
  <si>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</si>
  <si>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</si>
  <si>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</si>
  <si>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</si>
  <si>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</si>
  <si>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</si>
  <si>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</si>
  <si>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</si>
  <si>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</si>
  <si>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</si>
  <si>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</si>
  <si>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</si>
  <si>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</si>
  <si>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</si>
  <si>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</si>
  <si>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</si>
  <si>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</si>
  <si>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</si>
  <si>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</si>
  <si>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</si>
  <si>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</si>
  <si>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</si>
  <si>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</si>
  <si>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</si>
  <si>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</si>
  <si>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</si>
  <si>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</si>
  <si>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</si>
  <si>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</si>
  <si>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</si>
  <si>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</si>
  <si>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</si>
  <si>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</si>
  <si>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</si>
  <si>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</si>
  <si>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</si>
  <si>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</si>
  <si>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</si>
  <si>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</si>
  <si>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</si>
  <si>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</si>
  <si>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</si>
  <si>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</si>
  <si>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</si>
  <si>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</si>
  <si>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</si>
  <si>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</si>
  <si>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</si>
  <si>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</si>
  <si>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</si>
  <si>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</si>
  <si>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</si>
  <si>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</si>
  <si>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</si>
  <si>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</si>
  <si>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</si>
  <si>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</si>
  <si>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</si>
  <si>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</si>
  <si>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</si>
  <si>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</si>
  <si>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</si>
  <si>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</si>
  <si>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</si>
  <si>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</si>
  <si>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</si>
  <si>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</si>
  <si>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</si>
  <si>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</si>
  <si>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</si>
  <si>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</si>
  <si>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</si>
  <si>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</si>
  <si>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</si>
  <si>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</si>
  <si>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</si>
  <si>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</si>
  <si>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</si>
  <si>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</si>
  <si>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</si>
  <si>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</si>
  <si>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</si>
  <si>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</si>
  <si>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</si>
  <si>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</si>
  <si>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</si>
  <si>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</si>
  <si>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</si>
  <si>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</si>
  <si>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</si>
  <si>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</si>
  <si>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</si>
  <si>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</si>
  <si>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</si>
  <si>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</si>
  <si>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</si>
  <si>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</si>
  <si>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</si>
  <si>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</si>
  <si>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</si>
  <si>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</si>
  <si>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</si>
  <si>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</si>
  <si>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</si>
  <si>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</si>
  <si>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</si>
  <si>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</si>
  <si>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</si>
  <si>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</si>
  <si>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</si>
  <si>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</si>
  <si>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</si>
  <si>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</si>
  <si>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</si>
  <si>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</si>
  <si>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</si>
  <si>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</si>
  <si>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</si>
  <si>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</si>
  <si>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</si>
  <si>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</si>
  <si>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</si>
  <si>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</si>
  <si>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</si>
  <si>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</si>
  <si>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</si>
  <si>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</si>
  <si>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</si>
  <si>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</si>
  <si>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</si>
  <si>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</si>
  <si>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</si>
  <si>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</si>
  <si>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</si>
  <si>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</si>
  <si>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</si>
  <si>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</si>
  <si>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</si>
  <si>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</si>
  <si>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</si>
  <si>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</si>
  <si>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</si>
  <si>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</si>
  <si>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</si>
  <si>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</si>
  <si>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</si>
  <si>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</si>
  <si>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</si>
  <si>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</si>
  <si>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</si>
  <si>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</si>
  <si>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</si>
  <si>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</si>
  <si>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</si>
  <si>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</si>
  <si>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</si>
  <si>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</si>
  <si>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</si>
  <si>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</si>
  <si>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</si>
  <si>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</si>
  <si>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</si>
  <si>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</si>
  <si>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</si>
  <si>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</si>
  <si>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</si>
  <si>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</si>
  <si>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</si>
  <si>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</si>
  <si>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</si>
  <si>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</si>
  <si>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</si>
  <si>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</si>
  <si>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</si>
  <si>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</si>
  <si>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</si>
  <si>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</si>
  <si>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</si>
  <si>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</si>
  <si>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</si>
  <si>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</si>
  <si>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</si>
  <si>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</si>
  <si>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</si>
  <si>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</si>
  <si>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</si>
  <si>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</si>
  <si>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</si>
  <si>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</si>
  <si>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</si>
  <si>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</si>
  <si>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</si>
  <si>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</si>
  <si>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</si>
  <si>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</si>
  <si>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</si>
  <si>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</si>
  <si>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</si>
  <si>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</si>
  <si>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</si>
  <si>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</si>
  <si>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</si>
  <si>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</si>
  <si>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</si>
  <si>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</si>
  <si>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</si>
  <si>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</si>
  <si>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</si>
  <si>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</si>
  <si>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</si>
  <si>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</si>
  <si>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</si>
  <si>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</si>
  <si>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</si>
  <si>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</si>
  <si>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</si>
  <si>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</si>
  <si>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</si>
  <si>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</si>
  <si>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</si>
  <si>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</si>
  <si>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</si>
  <si>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</si>
  <si>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</si>
  <si>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</si>
  <si>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</si>
  <si>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</si>
  <si>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</si>
  <si>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</si>
  <si>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</si>
  <si>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</si>
  <si>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</si>
  <si>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</si>
  <si>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</si>
  <si>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</si>
  <si>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</si>
  <si>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</si>
  <si>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</si>
  <si>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</si>
  <si>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</si>
  <si>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</si>
  <si>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</si>
  <si>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</si>
  <si>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</si>
  <si>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</si>
  <si>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</si>
  <si>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</si>
  <si>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</si>
  <si>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</si>
  <si>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</si>
  <si>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</si>
  <si>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</si>
  <si>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</si>
  <si>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</si>
  <si>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</si>
  <si>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</si>
  <si>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</si>
  <si>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</si>
  <si>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</si>
  <si>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</si>
  <si>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</si>
  <si>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</si>
  <si>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</si>
  <si>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</si>
  <si>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</si>
  <si>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</si>
  <si>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</si>
  <si>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</si>
  <si>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</si>
  <si>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</si>
  <si>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</si>
  <si>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</si>
  <si>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</si>
  <si>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</si>
  <si>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</si>
  <si>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</si>
  <si>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</si>
  <si>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</si>
  <si>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</si>
  <si>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</si>
  <si>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</si>
  <si>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</si>
  <si>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</si>
  <si>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</si>
  <si>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</si>
  <si>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</si>
  <si>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</si>
  <si>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</si>
  <si>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</si>
  <si>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</si>
  <si>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</si>
  <si>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</si>
  <si>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</si>
  <si>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</si>
  <si>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</si>
  <si>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</si>
  <si>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</si>
  <si>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</si>
  <si>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</si>
  <si>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</si>
  <si>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</si>
  <si>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</si>
  <si>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</si>
  <si>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</si>
  <si>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</si>
  <si>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</si>
  <si>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</si>
  <si>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</si>
  <si>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</si>
  <si>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</si>
  <si>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</si>
  <si>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</si>
  <si>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</si>
  <si>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</si>
  <si>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</si>
  <si>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</si>
  <si>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</si>
  <si>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</si>
  <si>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</si>
  <si>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</si>
  <si>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</si>
  <si>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</si>
  <si>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</si>
  <si>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</si>
  <si>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</si>
  <si>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</si>
  <si>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</si>
  <si>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</si>
  <si>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</si>
  <si>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</si>
  <si>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</si>
  <si>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</si>
  <si>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</si>
  <si>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</si>
  <si>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</si>
  <si>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</si>
  <si>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</si>
  <si>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</si>
  <si>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</si>
  <si>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</si>
  <si>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</si>
  <si>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</si>
  <si>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</si>
  <si>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</si>
  <si>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</si>
  <si>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</si>
  <si>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</si>
  <si>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</si>
  <si>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</si>
  <si>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</si>
  <si>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</si>
  <si>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</si>
  <si>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</si>
  <si>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</si>
  <si>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</si>
  <si>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</si>
  <si>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</si>
  <si>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</si>
  <si>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</si>
  <si>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</si>
  <si>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</si>
  <si>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</si>
  <si>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</si>
  <si>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</si>
  <si>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</si>
  <si>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</si>
  <si>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</si>
  <si>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</si>
  <si>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</si>
  <si>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</si>
  <si>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</si>
  <si>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</si>
  <si>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</si>
  <si>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</si>
  <si>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</si>
  <si>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</si>
  <si>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</si>
  <si>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</si>
  <si>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</si>
  <si>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</si>
  <si>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</si>
  <si>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</si>
  <si>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</si>
  <si>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</si>
  <si>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</si>
  <si>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</si>
  <si>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</si>
  <si>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</si>
  <si>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</si>
  <si>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</si>
  <si>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</si>
  <si>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</si>
  <si>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</si>
  <si>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</si>
  <si>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</si>
  <si>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</si>
  <si>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</si>
  <si>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</si>
  <si>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</si>
  <si>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</si>
  <si>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</si>
  <si>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</si>
  <si>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</si>
  <si>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</si>
  <si>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</si>
  <si>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</si>
  <si>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</si>
  <si>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</si>
  <si>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</si>
  <si>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</si>
  <si>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</si>
  <si>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</si>
  <si>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</si>
  <si>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</si>
  <si>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</si>
  <si>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</si>
  <si>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</si>
  <si>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</si>
  <si>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</si>
  <si>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</si>
  <si>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</si>
  <si>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</si>
  <si>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</si>
  <si>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</si>
  <si>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</si>
  <si>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</si>
  <si>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</si>
  <si>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</si>
  <si>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</si>
  <si>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</si>
  <si>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</si>
  <si>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</si>
  <si>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</si>
  <si>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</si>
  <si>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</si>
  <si>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</si>
  <si>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</si>
  <si>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</si>
  <si>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</si>
  <si>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</si>
  <si>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</si>
  <si>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</si>
  <si>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</si>
  <si>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</si>
  <si>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</si>
  <si>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</si>
  <si>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</si>
  <si>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</si>
  <si>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</si>
  <si>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</si>
  <si>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</si>
  <si>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</si>
  <si>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</si>
  <si>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</si>
  <si>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</si>
  <si>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</si>
  <si>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</si>
  <si>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</si>
  <si>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</si>
  <si>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</si>
  <si>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</si>
  <si>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</si>
  <si>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</si>
  <si>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</si>
  <si>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</si>
  <si>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</si>
  <si>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</si>
  <si>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</si>
  <si>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</si>
  <si>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</si>
  <si>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</si>
  <si>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</si>
  <si>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</si>
  <si>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</si>
  <si>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</si>
  <si>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</si>
  <si>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</si>
  <si>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</si>
  <si>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</si>
  <si>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</si>
  <si>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</si>
  <si>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</si>
  <si>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</si>
  <si>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</si>
  <si>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</si>
  <si>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</si>
  <si>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</si>
  <si>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</si>
  <si>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</si>
  <si>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</si>
  <si>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</si>
  <si>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</si>
  <si>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</si>
  <si>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</si>
  <si>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</si>
  <si>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</si>
  <si>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</si>
  <si>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</si>
  <si>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</si>
  <si>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</si>
  <si>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</si>
  <si>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</si>
  <si>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</si>
  <si>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</si>
  <si>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</si>
  <si>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</si>
  <si>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</si>
  <si>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</si>
  <si>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</si>
  <si>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</si>
  <si>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</si>
  <si>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</si>
  <si>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</si>
  <si>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</si>
  <si>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</si>
  <si>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</si>
  <si>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</si>
  <si>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</si>
  <si>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</si>
  <si>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</si>
  <si>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</si>
  <si>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</si>
  <si>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</si>
  <si>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</si>
  <si>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</si>
  <si>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</si>
  <si>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</si>
  <si>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</si>
  <si>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</si>
  <si>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</si>
  <si>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</si>
  <si>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</si>
  <si>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</si>
  <si>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</si>
  <si>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</si>
  <si>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</si>
  <si>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</si>
  <si>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</si>
  <si>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</si>
  <si>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</si>
  <si>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</si>
  <si>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</si>
  <si>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</si>
  <si>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</si>
  <si>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</si>
  <si>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</si>
  <si>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</si>
  <si>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</si>
  <si>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</si>
  <si>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</si>
  <si>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</si>
  <si>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</si>
  <si>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</si>
  <si>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</si>
  <si>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</si>
  <si>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</si>
  <si>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</si>
  <si>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</si>
  <si>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</si>
  <si>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</si>
  <si>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</si>
  <si>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</si>
  <si>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</si>
  <si>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</si>
  <si>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</si>
  <si>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</si>
  <si>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</si>
  <si>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</si>
  <si>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</si>
  <si>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</si>
  <si>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</si>
  <si>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</si>
  <si>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</si>
  <si>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</si>
  <si>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</si>
  <si>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</si>
  <si>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</si>
  <si>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</si>
  <si>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</si>
  <si>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</si>
  <si>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</si>
  <si>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</si>
  <si>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</si>
  <si>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</si>
  <si>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</si>
  <si>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</si>
  <si>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</si>
  <si>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</si>
  <si>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</si>
  <si>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</si>
  <si>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</si>
  <si>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</si>
  <si>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</si>
  <si>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</si>
  <si>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</si>
  <si>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</si>
  <si>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</si>
  <si>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</si>
  <si>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</si>
  <si>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</si>
  <si>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</si>
  <si>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</si>
  <si>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</si>
  <si>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</si>
  <si>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</si>
  <si>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</si>
  <si>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</si>
  <si>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</si>
  <si>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</si>
  <si>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</si>
  <si>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</si>
  <si>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</si>
  <si>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</si>
  <si>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</si>
  <si>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</si>
  <si>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</si>
  <si>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</si>
  <si>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</si>
  <si>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</si>
  <si>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</si>
  <si>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</si>
  <si>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</si>
  <si>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</si>
  <si>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</si>
  <si>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</si>
  <si>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</si>
  <si>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</si>
  <si>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</si>
  <si>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</si>
  <si>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</si>
  <si>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</si>
  <si>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</si>
  <si>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</si>
  <si>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</si>
  <si>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</si>
  <si>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</si>
  <si>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</si>
  <si>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</si>
  <si>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</si>
  <si>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</si>
  <si>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</si>
  <si>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</si>
  <si>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</si>
  <si>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</si>
  <si>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</si>
  <si>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</si>
  <si>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</si>
  <si>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</si>
  <si>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</si>
  <si>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</si>
  <si>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</si>
  <si>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</si>
  <si>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</si>
  <si>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</si>
  <si>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</si>
  <si>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</si>
  <si>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</si>
  <si>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</si>
  <si>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</si>
  <si>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</si>
  <si>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</si>
  <si>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</si>
  <si>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</si>
  <si>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</si>
  <si>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</si>
  <si>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</si>
  <si>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</si>
  <si>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</si>
  <si>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</si>
  <si>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</si>
  <si>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</si>
  <si>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</si>
  <si>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</si>
  <si>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</si>
  <si>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</si>
  <si>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</si>
  <si>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</si>
  <si>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</si>
  <si>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</si>
  <si>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</si>
  <si>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</si>
  <si>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</si>
  <si>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</si>
  <si>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</si>
  <si>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</si>
  <si>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</si>
  <si>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</si>
  <si>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</si>
  <si>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</si>
  <si>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</si>
  <si>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</si>
  <si>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</si>
  <si>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</si>
  <si>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</si>
  <si>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</si>
  <si>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</si>
  <si>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</si>
  <si>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</si>
  <si>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</si>
  <si>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</si>
  <si>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</si>
  <si>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</si>
  <si>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</si>
  <si>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</si>
  <si>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</si>
  <si>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</si>
  <si>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</si>
  <si>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</si>
  <si>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</si>
  <si>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</si>
  <si>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</si>
  <si>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</si>
  <si>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</si>
  <si>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</si>
  <si>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</si>
  <si>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</si>
  <si>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</si>
  <si>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</si>
  <si>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</si>
  <si>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</si>
  <si>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</si>
  <si>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</si>
  <si>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</si>
  <si>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</si>
  <si>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</si>
  <si>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</si>
  <si>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</si>
  <si>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</si>
  <si>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</si>
  <si>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</si>
  <si>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</si>
  <si>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</si>
  <si>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</si>
  <si>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</si>
  <si>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</si>
  <si>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</si>
  <si>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</si>
  <si>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</si>
  <si>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</si>
  <si>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</si>
  <si>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</si>
  <si>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</si>
  <si>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</si>
  <si>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</si>
  <si>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</si>
  <si>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</si>
  <si>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</si>
  <si>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</si>
  <si>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</si>
  <si>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</si>
  <si>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</si>
  <si>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</si>
  <si>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</si>
  <si>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</si>
  <si>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</si>
  <si>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</si>
  <si>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</si>
  <si>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</si>
  <si>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</si>
  <si>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</si>
  <si>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</si>
  <si>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</si>
  <si>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</si>
  <si>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</si>
  <si>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</si>
  <si>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</si>
  <si>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</si>
  <si>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</si>
  <si>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</si>
  <si>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</si>
  <si>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</si>
  <si>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</si>
  <si>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</si>
  <si>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</si>
  <si>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</si>
  <si>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</si>
  <si>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</si>
  <si>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</si>
  <si>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</si>
  <si>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</si>
  <si>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</si>
  <si>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</si>
  <si>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</si>
  <si>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</si>
  <si>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</si>
  <si>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</si>
  <si>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</si>
  <si>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</si>
  <si>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</si>
  <si>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</si>
  <si>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</si>
  <si>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</si>
  <si>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</si>
  <si>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</si>
  <si>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</si>
  <si>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</si>
  <si>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</si>
  <si>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</si>
  <si>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</si>
  <si>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</si>
  <si>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</si>
  <si>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</si>
  <si>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</si>
  <si>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</si>
  <si>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</si>
  <si>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</si>
  <si>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</si>
  <si>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</si>
  <si>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</si>
  <si>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</si>
  <si>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</si>
  <si>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</si>
  <si>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</si>
  <si>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</si>
  <si>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</si>
  <si>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</si>
  <si>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</si>
  <si>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</si>
  <si>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</si>
  <si>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</si>
  <si>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</si>
  <si>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</si>
  <si>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</si>
  <si>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</si>
  <si>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</si>
  <si>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</si>
  <si>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</si>
  <si>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</si>
  <si>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</si>
  <si>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</si>
  <si>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</si>
  <si>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</si>
  <si>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</si>
  <si>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</si>
  <si>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</si>
  <si>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</si>
  <si>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</si>
  <si>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</si>
  <si>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</si>
  <si>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</si>
  <si>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</si>
  <si>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</si>
  <si>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</si>
  <si>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</si>
  <si>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</si>
  <si>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</si>
  <si>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</si>
  <si>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</si>
  <si>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</si>
  <si>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</si>
  <si>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</si>
  <si>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</si>
  <si>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</si>
  <si>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</si>
  <si>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</si>
  <si>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</si>
  <si>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</si>
  <si>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</si>
  <si>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</si>
  <si>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</si>
  <si>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</si>
  <si>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</si>
  <si>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</si>
  <si>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</si>
  <si>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</si>
  <si>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</si>
  <si>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</si>
  <si>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</si>
  <si>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</si>
  <si>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</si>
  <si>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</si>
  <si>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</si>
  <si>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</si>
  <si>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</si>
  <si>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</si>
  <si>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</si>
  <si>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</si>
  <si>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</si>
  <si>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</si>
  <si>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</si>
  <si>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</si>
  <si>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</si>
  <si>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</si>
  <si>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</si>
  <si>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</si>
  <si>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</si>
  <si>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</si>
  <si>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</si>
  <si>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</si>
  <si>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</si>
  <si>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</si>
  <si>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</si>
  <si>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</si>
  <si>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</si>
  <si>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</si>
  <si>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</si>
  <si>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</si>
  <si>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</si>
  <si>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</si>
  <si>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</si>
  <si>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</si>
  <si>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</si>
  <si>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</si>
  <si>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</si>
  <si>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</si>
  <si>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</si>
  <si>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</si>
  <si>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</si>
  <si>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</si>
  <si>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</si>
  <si>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</si>
  <si>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</si>
  <si>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</si>
  <si>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</si>
  <si>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</si>
  <si>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</si>
  <si>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</si>
  <si>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</si>
  <si>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</si>
  <si>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</si>
  <si>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</si>
  <si>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</si>
  <si>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</si>
  <si>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</si>
  <si>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</si>
  <si>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</si>
  <si>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</si>
  <si>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</si>
  <si>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</si>
  <si>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</si>
  <si>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</si>
  <si>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</si>
  <si>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</si>
  <si>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</si>
  <si>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</si>
  <si>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</si>
  <si>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</si>
  <si>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</si>
  <si>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</si>
  <si>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</si>
  <si>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</si>
  <si>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</si>
  <si>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</si>
  <si>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</si>
  <si>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</si>
  <si>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</si>
  <si>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</si>
  <si>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</si>
  <si>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</si>
  <si>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</si>
  <si>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</si>
  <si>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</si>
  <si>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</si>
  <si>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</si>
  <si>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</si>
  <si>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</si>
  <si>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</si>
  <si>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</si>
  <si>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</si>
  <si>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</si>
  <si>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</si>
  <si>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</si>
  <si>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</si>
  <si>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</si>
  <si>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</si>
  <si>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</si>
  <si>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</si>
  <si>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</si>
  <si>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</si>
  <si>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</si>
  <si>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</si>
  <si>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</si>
  <si>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</si>
  <si>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</si>
  <si>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</si>
  <si>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</si>
  <si>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</si>
  <si>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</si>
  <si>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</si>
  <si>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</si>
  <si>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</si>
  <si>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</si>
  <si>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</si>
  <si>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</si>
  <si>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</si>
  <si>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</si>
  <si>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</si>
  <si>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</si>
  <si>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</si>
  <si>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</si>
  <si>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</si>
  <si>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</si>
  <si>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</si>
  <si>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</si>
  <si>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</si>
  <si>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</si>
  <si>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</si>
  <si>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</si>
  <si>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</si>
  <si>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</si>
  <si>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</si>
  <si>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</si>
  <si>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</si>
  <si>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</si>
  <si>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</si>
  <si>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</si>
  <si>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</si>
  <si>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</si>
  <si>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</si>
  <si>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</si>
  <si>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</si>
  <si>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</si>
  <si>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</si>
  <si>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</si>
  <si>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</si>
  <si>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</si>
  <si>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</si>
  <si>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</si>
  <si>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</si>
  <si>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</si>
  <si>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</si>
  <si>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</si>
  <si>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</si>
  <si>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</si>
  <si>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</si>
  <si>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</si>
  <si>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</si>
  <si>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</si>
  <si>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</si>
  <si>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</si>
  <si>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</si>
  <si>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</si>
  <si>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</si>
  <si>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</si>
  <si>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</si>
  <si>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</si>
  <si>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</si>
  <si>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</si>
  <si>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</si>
  <si>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</si>
  <si>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</si>
  <si>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</si>
  <si>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</si>
  <si>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</si>
  <si>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</si>
  <si>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</si>
  <si>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</si>
  <si>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</si>
  <si>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</si>
  <si>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</si>
  <si>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</si>
  <si>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</si>
  <si>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</si>
  <si>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</si>
  <si>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</si>
  <si>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</si>
  <si>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</si>
  <si>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</si>
  <si>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</si>
  <si>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</si>
  <si>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</si>
  <si>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</si>
  <si>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</si>
  <si>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</si>
  <si>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</si>
  <si>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</si>
  <si>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</si>
  <si>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</si>
  <si>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</si>
  <si>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</si>
  <si>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</si>
  <si>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</si>
  <si>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</si>
  <si>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</si>
  <si>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</si>
  <si>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</si>
  <si>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</si>
  <si>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</si>
  <si>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</si>
  <si>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</si>
  <si>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</si>
  <si>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</si>
  <si>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</si>
  <si>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</si>
  <si>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</si>
  <si>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</si>
  <si>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</si>
  <si>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</si>
  <si>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</si>
  <si>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</si>
  <si>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</si>
  <si>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</si>
  <si>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</si>
  <si>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</si>
  <si>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</si>
  <si>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</si>
  <si>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</si>
  <si>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</si>
  <si>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</si>
  <si>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</si>
  <si>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</si>
  <si>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</si>
  <si>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</si>
  <si>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</si>
  <si>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</si>
  <si>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</si>
  <si>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</si>
  <si>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</si>
  <si>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</si>
  <si>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</si>
  <si>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</si>
  <si>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</si>
  <si>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</si>
  <si>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</si>
  <si>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</si>
  <si>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</si>
  <si>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</si>
  <si>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</si>
  <si>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</si>
  <si>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</si>
  <si>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</si>
  <si>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</si>
  <si>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</si>
  <si>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</si>
  <si>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</si>
  <si>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</si>
  <si>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</si>
  <si>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</si>
  <si>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</si>
  <si>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</si>
  <si>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</si>
  <si>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</si>
  <si>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</si>
  <si>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</si>
  <si>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</si>
  <si>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</si>
  <si>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</si>
  <si>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</si>
  <si>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</si>
  <si>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</si>
  <si>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</si>
  <si>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</si>
  <si>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</si>
  <si>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</si>
  <si>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</si>
  <si>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</si>
  <si>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</si>
  <si>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</si>
  <si>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</si>
  <si>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</si>
  <si>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</si>
  <si>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</si>
  <si>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</si>
  <si>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</si>
  <si>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</si>
  <si>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</si>
  <si>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</si>
  <si>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</si>
  <si>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</si>
  <si>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</si>
  <si>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</si>
  <si>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</si>
  <si>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</si>
  <si>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</si>
  <si>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</si>
  <si>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</si>
  <si>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</si>
  <si>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</si>
  <si>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</si>
  <si>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</si>
  <si>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</si>
  <si>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</si>
  <si>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</si>
  <si>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</si>
  <si>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</si>
  <si>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</si>
  <si>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</si>
  <si>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</si>
  <si>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</si>
  <si>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</si>
  <si>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</si>
  <si>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</si>
  <si>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</si>
  <si>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</si>
  <si>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</si>
  <si>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</si>
  <si>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</si>
  <si>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</si>
  <si>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</si>
  <si>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</si>
  <si>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</si>
  <si>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</si>
  <si>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</si>
  <si>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</si>
  <si>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</si>
  <si>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</si>
  <si>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</si>
  <si>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</si>
  <si>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</si>
  <si>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</si>
  <si>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</si>
  <si>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</si>
  <si>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</si>
  <si>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</si>
  <si>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</si>
  <si>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</si>
  <si>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</si>
  <si>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</si>
  <si>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</si>
  <si>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</si>
  <si>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</si>
  <si>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</si>
  <si>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</si>
  <si>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</si>
  <si>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</si>
  <si>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</si>
  <si>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</si>
  <si>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</si>
  <si>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</si>
  <si>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</si>
  <si>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</si>
  <si>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</si>
  <si>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</si>
  <si>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</si>
  <si>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</si>
  <si>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</si>
  <si>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</si>
  <si>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</si>
  <si>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</si>
  <si>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</si>
  <si>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</si>
  <si>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</si>
  <si>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</si>
  <si>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</si>
  <si>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</si>
  <si>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</si>
  <si>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</si>
  <si>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</si>
  <si>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</si>
  <si>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</si>
  <si>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</si>
  <si>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</si>
  <si>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</si>
  <si>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</si>
  <si>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</si>
  <si>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</si>
  <si>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</si>
  <si>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</si>
  <si>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</si>
  <si>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</si>
  <si>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</si>
  <si>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</si>
  <si>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</si>
  <si>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</si>
  <si>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</si>
  <si>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</si>
  <si>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</si>
  <si>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</si>
  <si>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</si>
  <si>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</si>
  <si>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</si>
  <si>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</si>
  <si>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</si>
  <si>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</si>
  <si>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</si>
  <si>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</si>
  <si>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</si>
  <si>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</si>
  <si>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</si>
  <si>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</si>
  <si>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</si>
  <si>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</si>
  <si>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</si>
  <si>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</si>
  <si>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</si>
  <si>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</si>
  <si>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</si>
  <si>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</si>
  <si>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</si>
  <si>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</si>
  <si>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</si>
  <si>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</si>
  <si>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</si>
  <si>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</si>
  <si>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</si>
  <si>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</si>
  <si>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</si>
  <si>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</si>
  <si>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</si>
  <si>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</si>
  <si>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</si>
  <si>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</si>
  <si>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</si>
  <si>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</si>
  <si>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</si>
  <si>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</si>
  <si>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</si>
  <si>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</si>
  <si>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</si>
  <si>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</si>
  <si>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</si>
  <si>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</si>
  <si>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</si>
  <si>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</si>
  <si>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</si>
  <si>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</si>
  <si>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</si>
  <si>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</si>
  <si>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</si>
  <si>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</si>
  <si>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</si>
  <si>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</si>
  <si>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</si>
  <si>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</si>
  <si>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</si>
  <si>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</si>
  <si>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</si>
  <si>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</si>
  <si>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</si>
  <si>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</si>
  <si>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</si>
  <si>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</si>
  <si>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</si>
  <si>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</si>
  <si>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</si>
  <si>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</si>
  <si>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</si>
  <si>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</si>
  <si>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</si>
  <si>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</si>
  <si>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</si>
  <si>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</si>
  <si>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</si>
  <si>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</si>
  <si>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</si>
  <si>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</si>
  <si>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</si>
  <si>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</si>
  <si>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</si>
  <si>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</si>
  <si>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</si>
  <si>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</si>
  <si>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</si>
  <si>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</si>
  <si>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</si>
  <si>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</si>
  <si>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</si>
  <si>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</si>
  <si>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</si>
  <si>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</si>
  <si>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</si>
  <si>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</si>
  <si>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</si>
  <si>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</si>
  <si>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</si>
  <si>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</si>
  <si>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</si>
  <si>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</si>
  <si>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</si>
  <si>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</si>
  <si>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</si>
  <si>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</si>
  <si>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</si>
  <si>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</si>
  <si>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</si>
  <si>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</si>
  <si>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</si>
  <si>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</si>
  <si>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</si>
  <si>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</si>
  <si>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</si>
  <si>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</si>
  <si>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</si>
  <si>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</si>
  <si>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</si>
  <si>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</si>
  <si>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</si>
  <si>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</si>
  <si>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</si>
  <si>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</si>
  <si>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</si>
  <si>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</si>
  <si>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</si>
  <si>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</si>
  <si>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</si>
  <si>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</si>
  <si>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</si>
  <si>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</si>
  <si>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</si>
  <si>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</si>
  <si>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</si>
  <si>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</si>
  <si>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</si>
  <si>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</si>
  <si>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</si>
  <si>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</si>
  <si>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</si>
  <si>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</si>
  <si>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</si>
  <si>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</si>
  <si>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</si>
  <si>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</si>
  <si>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</si>
  <si>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</si>
  <si>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</si>
  <si>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</si>
  <si>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</si>
  <si>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</si>
  <si>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</si>
  <si>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</si>
  <si>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</si>
  <si>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</si>
  <si>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</si>
  <si>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</si>
  <si>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</si>
  <si>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</si>
  <si>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</si>
  <si>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</si>
  <si>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</si>
  <si>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</si>
  <si>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</si>
  <si>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</si>
  <si>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</si>
  <si>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</si>
  <si>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</si>
  <si>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</si>
  <si>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</si>
  <si>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</si>
  <si>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</si>
  <si>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</si>
  <si>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</si>
  <si>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</si>
  <si>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</si>
  <si>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</si>
  <si>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</si>
  <si>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</si>
  <si>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</si>
  <si>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</si>
  <si>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</si>
  <si>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</si>
  <si>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</si>
  <si>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</si>
  <si>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</si>
  <si>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</si>
  <si>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</si>
  <si>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</si>
  <si>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</si>
  <si>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</si>
  <si>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</si>
  <si>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</si>
  <si>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</si>
  <si>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</si>
  <si>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</si>
  <si>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</si>
  <si>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</si>
  <si>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</si>
  <si>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</si>
  <si>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</si>
  <si>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</si>
  <si>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</si>
  <si>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</si>
  <si>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</si>
  <si>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</si>
  <si>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</si>
  <si>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</si>
  <si>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</si>
  <si>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</si>
  <si>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</si>
  <si>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</si>
  <si>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</si>
  <si>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</si>
  <si>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</si>
  <si>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</si>
  <si>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</si>
  <si>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</si>
  <si>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</si>
  <si>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</si>
  <si>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</si>
  <si>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</si>
  <si>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</si>
  <si>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</si>
  <si>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</si>
  <si>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</si>
  <si>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</si>
  <si>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</si>
  <si>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</si>
  <si>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</si>
  <si>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</si>
  <si>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</si>
  <si>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</si>
  <si>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</si>
  <si>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</si>
  <si>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</si>
  <si>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</si>
  <si>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</si>
  <si>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</si>
  <si>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</si>
  <si>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</si>
  <si>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</si>
  <si>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</si>
  <si>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</si>
  <si>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</si>
  <si>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</si>
  <si>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</si>
  <si>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</si>
  <si>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</si>
  <si>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</si>
  <si>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</si>
  <si>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</si>
  <si>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</si>
  <si>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</si>
  <si>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</si>
  <si>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</si>
  <si>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</si>
  <si>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</si>
  <si>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</si>
  <si>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</si>
  <si>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</si>
  <si>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</si>
  <si>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</si>
  <si>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</si>
  <si>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</si>
  <si>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</si>
  <si>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</si>
  <si>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</si>
  <si>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</si>
  <si>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</si>
  <si>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</si>
  <si>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</si>
  <si>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</si>
  <si>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</si>
  <si>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</si>
  <si>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</si>
  <si>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</si>
  <si>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</si>
  <si>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</si>
  <si>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</si>
  <si>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</si>
  <si>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</si>
  <si>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</si>
  <si>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</si>
  <si>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</si>
  <si>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</si>
  <si>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</si>
  <si>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</si>
  <si>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</si>
  <si>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</si>
  <si>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</si>
  <si>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</si>
  <si>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</si>
  <si>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</si>
  <si>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</si>
  <si>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</si>
  <si>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</si>
  <si>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</si>
  <si>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</si>
  <si>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</si>
  <si>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</si>
  <si>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</si>
  <si>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</si>
  <si>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</si>
  <si>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</si>
  <si>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</si>
  <si>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</si>
  <si>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</si>
  <si>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</si>
  <si>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</si>
  <si>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</si>
  <si>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</si>
  <si>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</si>
  <si>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</si>
  <si>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</si>
  <si>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</si>
  <si>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</si>
  <si>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</si>
  <si>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</si>
  <si>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</si>
  <si>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</si>
  <si>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</si>
  <si>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</si>
  <si>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</si>
  <si>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</si>
  <si>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</si>
  <si>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</si>
  <si>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</si>
  <si>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</si>
  <si>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</si>
  <si>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</si>
  <si>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</si>
  <si>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</si>
  <si>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</si>
  <si>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</si>
  <si>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</si>
  <si>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</si>
  <si>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</si>
  <si>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</si>
  <si>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</si>
  <si>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</si>
  <si>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</si>
  <si>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</si>
  <si>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</si>
  <si>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</si>
  <si>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</si>
  <si>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</si>
  <si>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</si>
  <si>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</si>
  <si>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</si>
  <si>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</si>
  <si>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</si>
  <si>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</si>
  <si>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</si>
  <si>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</si>
  <si>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</si>
  <si>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</si>
  <si>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</si>
  <si>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</si>
  <si>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</si>
  <si>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</si>
  <si>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</si>
  <si>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</si>
  <si>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</si>
  <si>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</si>
  <si>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</si>
  <si>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</si>
  <si>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</si>
  <si>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</si>
  <si>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</si>
  <si>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</si>
  <si>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</si>
  <si>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</si>
  <si>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</si>
  <si>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</si>
  <si>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</si>
  <si>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</si>
  <si>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</si>
  <si>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</si>
  <si>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</si>
  <si>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</si>
  <si>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</si>
  <si>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</si>
  <si>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</si>
  <si>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</si>
  <si>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</si>
  <si>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</si>
  <si>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</si>
  <si>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</si>
  <si>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</si>
  <si>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</si>
  <si>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</si>
  <si>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</si>
  <si>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</si>
  <si>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</si>
  <si>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</si>
  <si>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</si>
  <si>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</si>
  <si>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</si>
  <si>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</si>
  <si>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</si>
  <si>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</si>
  <si>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</si>
  <si>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</si>
  <si>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</si>
  <si>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</si>
  <si>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</si>
  <si>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</si>
  <si>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</si>
  <si>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</si>
  <si>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</si>
  <si>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</si>
  <si>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</si>
  <si>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</si>
  <si>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</si>
  <si>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</si>
  <si>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</si>
  <si>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</si>
  <si>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</si>
  <si>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</si>
  <si>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</si>
  <si>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</si>
  <si>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</si>
  <si>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</si>
  <si>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</si>
  <si>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</si>
  <si>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</si>
  <si>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</si>
  <si>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</si>
  <si>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</si>
  <si>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</si>
  <si>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</si>
  <si>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</si>
  <si>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</si>
  <si>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</si>
  <si>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</si>
  <si>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</si>
  <si>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</si>
  <si>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</si>
  <si>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</si>
  <si>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</si>
  <si>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</si>
  <si>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</si>
  <si>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</si>
  <si>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</si>
  <si>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</si>
  <si>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</si>
  <si>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</si>
  <si>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</si>
  <si>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</si>
  <si>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</si>
  <si>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</si>
  <si>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</si>
  <si>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</si>
  <si>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</si>
  <si>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</si>
  <si>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</si>
  <si>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</si>
  <si>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</si>
  <si>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</si>
  <si>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</si>
  <si>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</si>
  <si>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</si>
  <si>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</si>
  <si>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</si>
  <si>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</si>
  <si>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</si>
  <si>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</si>
  <si>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</si>
  <si>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</si>
  <si>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</si>
  <si>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</si>
  <si>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</si>
  <si>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</si>
  <si>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</si>
  <si>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</si>
  <si>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</si>
  <si>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</si>
  <si>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</si>
  <si>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</si>
  <si>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</si>
  <si>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</si>
  <si>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</si>
  <si>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</si>
  <si>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</si>
  <si>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</si>
  <si>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</si>
  <si>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</si>
  <si>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</si>
  <si>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</si>
  <si>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</si>
  <si>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</si>
  <si>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</si>
  <si>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</si>
  <si>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</si>
  <si>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</si>
  <si>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</si>
  <si>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</si>
  <si>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</si>
  <si>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</si>
  <si>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</si>
  <si>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</si>
  <si>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</si>
  <si>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</si>
  <si>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</si>
  <si>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</si>
  <si>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</si>
  <si>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</si>
  <si>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</si>
  <si>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</si>
  <si>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</si>
  <si>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</si>
  <si>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</si>
  <si>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</si>
  <si>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</si>
  <si>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</si>
  <si>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</si>
  <si>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</si>
  <si>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</si>
  <si>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</si>
  <si>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</si>
  <si>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</si>
  <si>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</si>
  <si>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</si>
  <si>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</si>
  <si>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</si>
  <si>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</si>
  <si>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</si>
  <si>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</si>
  <si>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</si>
  <si>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</si>
  <si>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</si>
  <si>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</si>
  <si>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</si>
  <si>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</si>
  <si>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</si>
  <si>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</si>
  <si>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</si>
  <si>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</si>
  <si>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</si>
  <si>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</si>
  <si>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</si>
  <si>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</si>
  <si>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</si>
  <si>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</si>
  <si>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</si>
  <si>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</si>
  <si>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</si>
  <si>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</si>
  <si>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</si>
  <si>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</si>
  <si>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</si>
  <si>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</si>
  <si>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</si>
  <si>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</si>
  <si>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</si>
  <si>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</si>
  <si>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</si>
  <si>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</si>
  <si>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</si>
  <si>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</si>
  <si>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</si>
  <si>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</si>
  <si>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</si>
  <si>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</si>
  <si>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</si>
  <si>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</si>
  <si>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</si>
  <si>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</si>
  <si>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</si>
  <si>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</si>
  <si>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</si>
  <si>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</si>
  <si>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</si>
  <si>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</si>
  <si>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</si>
  <si>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</si>
  <si>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</si>
  <si>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</si>
  <si>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</si>
  <si>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</si>
  <si>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</si>
  <si>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</si>
  <si>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</si>
  <si>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</si>
  <si>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</si>
  <si>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</si>
  <si>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</si>
  <si>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</si>
  <si>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</si>
  <si>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</si>
  <si>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</si>
  <si>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</si>
  <si>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</si>
  <si>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</si>
  <si>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</si>
  <si>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</si>
  <si>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</si>
  <si>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</si>
  <si>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</si>
  <si>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</si>
  <si>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</si>
  <si>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</si>
  <si>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</si>
  <si>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</si>
  <si>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</si>
  <si>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</si>
  <si>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</si>
  <si>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</si>
  <si>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</si>
  <si>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</si>
  <si>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</si>
  <si>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</si>
  <si>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</si>
  <si>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</si>
  <si>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</si>
  <si>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</si>
  <si>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</si>
  <si>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</si>
  <si>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</si>
  <si>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</si>
  <si>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</si>
  <si>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</si>
  <si>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</si>
  <si>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</si>
  <si>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</si>
  <si>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</si>
  <si>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</si>
  <si>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</si>
  <si>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</si>
  <si>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</si>
  <si>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</si>
  <si>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</si>
  <si>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</si>
  <si>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</si>
  <si>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</si>
  <si>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</si>
  <si>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</si>
  <si>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</si>
  <si>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</si>
  <si>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</si>
  <si>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</si>
  <si>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</si>
  <si>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</si>
  <si>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</si>
  <si>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</si>
  <si>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</si>
  <si>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</si>
  <si>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</si>
  <si>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</si>
  <si>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</si>
  <si>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</si>
  <si>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</si>
  <si>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</si>
  <si>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</si>
  <si>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</si>
  <si>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</si>
  <si>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</si>
  <si>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</si>
  <si>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</si>
  <si>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</si>
  <si>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</si>
  <si>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</si>
  <si>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</si>
  <si>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</si>
  <si>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</si>
  <si>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</si>
  <si>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</si>
  <si>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</si>
  <si>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</si>
  <si>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</si>
  <si>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</si>
  <si>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</si>
  <si>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</si>
  <si>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</si>
  <si>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</si>
  <si>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</si>
  <si>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</si>
  <si>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</si>
  <si>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</si>
  <si>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</si>
  <si>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</si>
  <si>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</si>
  <si>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</si>
  <si>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</si>
  <si>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</si>
  <si>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</si>
  <si>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</si>
  <si>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</si>
  <si>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</si>
  <si>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</si>
  <si>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</si>
  <si>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</si>
  <si>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</si>
  <si>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</si>
  <si>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</si>
  <si>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</si>
  <si>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</si>
  <si>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</si>
  <si>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</si>
  <si>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</si>
  <si>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</si>
  <si>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</si>
  <si>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</si>
  <si>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</si>
  <si>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</si>
  <si>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</si>
  <si>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</si>
  <si>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</si>
  <si>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</si>
  <si>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</si>
  <si>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</si>
  <si>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</si>
  <si>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</si>
  <si>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</si>
  <si>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</si>
  <si>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</si>
  <si>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</si>
  <si>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</si>
  <si>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</si>
  <si>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</si>
  <si>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</si>
  <si>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</si>
  <si>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</si>
  <si>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</si>
  <si>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</si>
  <si>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</si>
  <si>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</si>
  <si>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</si>
  <si>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</si>
  <si>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</si>
  <si>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</si>
  <si>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</si>
  <si>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</si>
  <si>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</si>
  <si>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</si>
  <si>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</si>
  <si>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</si>
  <si>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</si>
  <si>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</si>
  <si>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</si>
  <si>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</si>
  <si>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</si>
  <si>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</si>
  <si>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</si>
  <si>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</si>
  <si>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</si>
  <si>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</si>
  <si>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</si>
  <si>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</si>
  <si>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</si>
  <si>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</si>
  <si>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</si>
  <si>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</si>
  <si>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</si>
  <si>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</si>
  <si>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</si>
  <si>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</si>
  <si>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</si>
  <si>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</si>
  <si>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</si>
  <si>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</si>
  <si>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</si>
  <si>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</si>
  <si>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</si>
  <si>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</si>
  <si>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</si>
  <si>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</si>
  <si>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</si>
  <si>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</si>
  <si>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</si>
  <si>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</si>
  <si>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</si>
  <si>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</si>
  <si>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</si>
  <si>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</si>
  <si>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</si>
  <si>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</si>
  <si>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</si>
  <si>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</si>
  <si>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</si>
  <si>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</si>
  <si>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</si>
  <si>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</si>
  <si>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</si>
  <si>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</si>
  <si>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</si>
  <si>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</si>
  <si>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</si>
  <si>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</si>
  <si>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</si>
  <si>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</si>
  <si>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</si>
  <si>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</si>
  <si>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</si>
  <si>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</si>
  <si>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</si>
  <si>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</si>
  <si>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</si>
  <si>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</si>
  <si>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</si>
  <si>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</si>
  <si>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</si>
  <si>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</si>
  <si>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</si>
  <si>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</si>
  <si>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</si>
  <si>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</si>
  <si>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</si>
  <si>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</si>
  <si>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</si>
  <si>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</si>
  <si>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</si>
  <si>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</si>
  <si>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</si>
  <si>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</si>
  <si>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</si>
  <si>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</si>
  <si>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</si>
  <si>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</si>
  <si>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</si>
  <si>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</si>
  <si>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</si>
  <si>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</si>
  <si>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</si>
  <si>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</si>
  <si>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</si>
  <si>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</si>
  <si>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</si>
  <si>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</si>
  <si>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</si>
  <si>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</si>
  <si>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</si>
  <si>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</si>
  <si>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</si>
  <si>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</si>
  <si>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</si>
  <si>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</si>
  <si>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</si>
  <si>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</si>
  <si>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</si>
  <si>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</si>
  <si>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</si>
  <si>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</si>
  <si>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</si>
  <si>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</si>
  <si>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</si>
  <si>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</si>
  <si>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</si>
  <si>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</si>
  <si>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</si>
  <si>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</si>
  <si>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</si>
  <si>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</si>
  <si>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</si>
  <si>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</si>
  <si>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</si>
  <si>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</si>
  <si>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</si>
  <si>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</si>
  <si>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</si>
  <si>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</si>
  <si>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</si>
  <si>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</si>
  <si>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</si>
  <si>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</si>
  <si>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</si>
  <si>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</si>
  <si>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</si>
  <si>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</si>
  <si>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</si>
  <si>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</si>
  <si>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</si>
  <si>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</si>
  <si>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</si>
  <si>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</si>
  <si>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</si>
  <si>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</si>
  <si>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</si>
  <si>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</si>
  <si>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</si>
  <si>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</si>
  <si>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</si>
  <si>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</si>
  <si>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</si>
  <si>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</si>
  <si>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</si>
  <si>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</si>
  <si>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</si>
  <si>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</si>
  <si>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</si>
  <si>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</si>
  <si>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</si>
  <si>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</si>
  <si>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</si>
  <si>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</si>
  <si>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</si>
  <si>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</si>
  <si>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</si>
  <si>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</si>
  <si>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</si>
  <si>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</si>
  <si>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</si>
  <si>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</si>
  <si>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</si>
  <si>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</si>
  <si>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</si>
  <si>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</si>
  <si>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</si>
  <si>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</si>
  <si>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</si>
  <si>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</si>
  <si>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</si>
  <si>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</si>
  <si>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</si>
  <si>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</si>
  <si>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</si>
  <si>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</si>
  <si>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</si>
  <si>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</si>
  <si>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</si>
  <si>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</si>
  <si>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</si>
  <si>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</si>
  <si>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</si>
  <si>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</si>
  <si>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</si>
  <si>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</si>
  <si>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</si>
  <si>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</si>
  <si>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</si>
  <si>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</si>
  <si>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</si>
  <si>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</si>
  <si>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</si>
  <si>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</si>
  <si>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</si>
  <si>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</si>
  <si>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</si>
  <si>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</si>
  <si>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</si>
  <si>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</si>
  <si>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</si>
  <si>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</si>
  <si>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</si>
  <si>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</si>
  <si>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</si>
  <si>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</si>
  <si>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</si>
  <si>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</si>
  <si>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</si>
  <si>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</si>
  <si>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</si>
  <si>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</si>
  <si>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</si>
  <si>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</si>
  <si>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</si>
  <si>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</si>
  <si>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</si>
  <si>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</si>
  <si>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</si>
  <si>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</si>
  <si>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</si>
  <si>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</si>
  <si>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</si>
  <si>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</si>
  <si>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</si>
  <si>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</si>
  <si>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</si>
  <si>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</si>
  <si>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</si>
  <si>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</si>
  <si>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</si>
  <si>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</si>
  <si>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</si>
  <si>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</si>
  <si>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</si>
  <si>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</si>
  <si>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</si>
  <si>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</si>
  <si>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</si>
  <si>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</si>
  <si>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</si>
  <si>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</si>
  <si>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</si>
  <si>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</si>
  <si>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</si>
  <si>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</si>
  <si>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</si>
  <si>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</si>
  <si>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</si>
  <si>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</si>
  <si>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</si>
  <si>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</si>
  <si>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</si>
  <si>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</si>
  <si>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</si>
  <si>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</si>
  <si>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</si>
  <si>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</si>
  <si>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</si>
  <si>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</si>
  <si>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</si>
  <si>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</si>
  <si>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</si>
  <si>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</si>
  <si>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</si>
  <si>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</si>
  <si>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</si>
  <si>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</si>
  <si>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</si>
  <si>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</si>
  <si>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</si>
  <si>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</si>
  <si>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</si>
  <si>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</si>
  <si>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</si>
  <si>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</si>
  <si>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</si>
  <si>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</si>
  <si>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</si>
  <si>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</si>
  <si>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</si>
  <si>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</si>
  <si>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</si>
  <si>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</si>
  <si>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</si>
  <si>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</si>
  <si>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</si>
  <si>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</si>
  <si>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</si>
  <si>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</si>
  <si>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</si>
  <si>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</si>
  <si>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</si>
  <si>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</si>
  <si>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</si>
  <si>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</si>
  <si>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</si>
  <si>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</si>
  <si>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</si>
  <si>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</si>
  <si>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</si>
  <si>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</si>
  <si>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</si>
  <si>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</si>
  <si>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</si>
  <si>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</si>
  <si>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</si>
  <si>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</si>
  <si>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</si>
  <si>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</si>
  <si>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</si>
  <si>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</si>
  <si>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</si>
  <si>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</si>
  <si>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</si>
  <si>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</si>
  <si>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</si>
  <si>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</si>
  <si>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</si>
  <si>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</si>
  <si>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</si>
  <si>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</si>
  <si>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</si>
  <si>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</si>
  <si>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</si>
  <si>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</si>
  <si>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</si>
  <si>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</si>
  <si>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</si>
  <si>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</si>
  <si>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</si>
  <si>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</si>
  <si>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</si>
  <si>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</si>
  <si>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</si>
  <si>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</si>
  <si>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</si>
  <si>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</si>
  <si>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</si>
  <si>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</si>
  <si>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</si>
  <si>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</si>
  <si>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</si>
  <si>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</si>
  <si>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</si>
  <si>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</si>
  <si>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</si>
  <si>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</si>
  <si>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</si>
  <si>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</si>
  <si>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</si>
  <si>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</si>
  <si>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</si>
  <si>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</si>
  <si>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</si>
  <si>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</si>
  <si>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</si>
  <si>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</si>
  <si>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</si>
  <si>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</si>
  <si>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</si>
  <si>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</si>
  <si>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</si>
  <si>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</si>
  <si>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</si>
  <si>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</si>
  <si>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</si>
  <si>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</si>
  <si>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</si>
  <si>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</si>
  <si>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</si>
  <si>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</si>
  <si>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</si>
  <si>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</si>
  <si>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</si>
  <si>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</si>
  <si>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</si>
  <si>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</si>
  <si>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</si>
  <si>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</si>
  <si>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</si>
  <si>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</si>
  <si>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</si>
  <si>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</si>
  <si>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</si>
  <si>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</si>
  <si>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</si>
  <si>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</si>
  <si>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</si>
  <si>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</si>
  <si>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</si>
  <si>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</si>
  <si>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</si>
  <si>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</si>
  <si>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</si>
  <si>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</si>
  <si>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</si>
  <si>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</si>
  <si>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</si>
  <si>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</si>
  <si>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</si>
  <si>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</si>
  <si>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</si>
  <si>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</si>
  <si>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</si>
  <si>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</si>
  <si>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</si>
  <si>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</si>
  <si>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</si>
  <si>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</si>
  <si>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</si>
  <si>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</si>
  <si>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</si>
  <si>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</si>
  <si>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</si>
  <si>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</si>
  <si>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</si>
  <si>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</si>
  <si>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</si>
  <si>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</si>
  <si>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</si>
  <si>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</si>
  <si>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</si>
  <si>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</si>
  <si>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</si>
  <si>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</si>
  <si>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</si>
  <si>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</si>
  <si>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</si>
  <si>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</si>
  <si>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</si>
  <si>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</si>
  <si>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</si>
  <si>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</si>
  <si>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</si>
  <si>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</si>
  <si>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</si>
  <si>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</si>
  <si>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</si>
  <si>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</si>
  <si>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</si>
  <si>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</si>
  <si>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</si>
  <si>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</si>
  <si>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</si>
  <si>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</si>
  <si>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</si>
  <si>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</si>
  <si>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</si>
  <si>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</si>
  <si>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</si>
  <si>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</si>
  <si>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</si>
  <si>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</si>
  <si>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</si>
  <si>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</si>
  <si>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</si>
  <si>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</si>
  <si>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</si>
  <si>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</si>
  <si>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</si>
  <si>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</si>
  <si>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</si>
  <si>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</si>
  <si>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</si>
  <si>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</si>
  <si>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</si>
  <si>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</si>
  <si>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</si>
  <si>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</si>
  <si>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</si>
  <si>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</si>
  <si>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</si>
  <si>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</si>
  <si>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</si>
  <si>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</si>
  <si>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</si>
  <si>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</si>
  <si>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</si>
  <si>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</si>
  <si>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</si>
  <si>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</si>
  <si>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</si>
  <si>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</si>
  <si>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</si>
  <si>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</si>
  <si>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</si>
  <si>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</si>
  <si>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</si>
  <si>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</si>
  <si>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</si>
  <si>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</si>
  <si>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</si>
  <si>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</si>
  <si>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</si>
  <si>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</si>
  <si>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</si>
  <si>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</si>
  <si>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</si>
  <si>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</si>
  <si>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</si>
  <si>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</si>
  <si>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</si>
  <si>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</si>
  <si>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</si>
  <si>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</si>
  <si>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</si>
  <si>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</si>
  <si>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</si>
  <si>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</si>
  <si>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</si>
  <si>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</si>
  <si>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</si>
  <si>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</si>
  <si>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</si>
  <si>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</si>
  <si>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</si>
  <si>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</si>
  <si>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</si>
  <si>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</si>
  <si>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</si>
  <si>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</si>
  <si>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</si>
  <si>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</si>
  <si>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</si>
  <si>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</si>
  <si>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</si>
  <si>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</si>
  <si>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</si>
  <si>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</si>
  <si>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</si>
  <si>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</si>
  <si>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</si>
  <si>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</si>
  <si>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</si>
  <si>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</si>
  <si>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</si>
  <si>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</si>
  <si>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</si>
  <si>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</si>
  <si>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</si>
  <si>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</si>
  <si>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</si>
  <si>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</si>
  <si>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</si>
  <si>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</si>
  <si>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</si>
  <si>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</si>
  <si>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</si>
  <si>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</si>
  <si>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</si>
  <si>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</si>
  <si>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</si>
  <si>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</si>
  <si>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</si>
  <si>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</si>
  <si>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</si>
  <si>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</si>
  <si>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</si>
  <si>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</si>
  <si>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</si>
  <si>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</si>
  <si>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</si>
  <si>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</si>
  <si>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</si>
  <si>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</si>
  <si>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</si>
  <si>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</si>
  <si>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</si>
  <si>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</si>
  <si>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</si>
  <si>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</si>
  <si>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</si>
  <si>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</si>
  <si>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</si>
  <si>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</si>
  <si>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</si>
  <si>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</si>
  <si>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</si>
  <si>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</si>
  <si>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</si>
  <si>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</si>
  <si>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</si>
  <si>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</si>
  <si>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</si>
  <si>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</si>
  <si>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</si>
  <si>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</si>
  <si>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</si>
  <si>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</si>
  <si>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</si>
  <si>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</si>
  <si>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</si>
  <si>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</si>
  <si>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</si>
  <si>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</si>
  <si>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</si>
  <si>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</si>
  <si>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</si>
  <si>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</si>
  <si>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</si>
  <si>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</si>
  <si>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</si>
  <si>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</si>
  <si>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</si>
  <si>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</si>
  <si>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</si>
  <si>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</si>
  <si>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</si>
  <si>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</si>
  <si>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</si>
  <si>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</si>
  <si>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</si>
  <si>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</si>
  <si>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</si>
  <si>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</si>
  <si>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</si>
  <si>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</si>
  <si>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</si>
  <si>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</si>
  <si>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</si>
  <si>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</si>
  <si>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</si>
  <si>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</si>
  <si>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</si>
  <si>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</si>
  <si>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</si>
  <si>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</si>
  <si>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</si>
  <si>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</si>
  <si>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</si>
  <si>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</si>
  <si>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</si>
  <si>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</si>
  <si>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</si>
  <si>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</si>
  <si>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</si>
  <si>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</si>
  <si>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</si>
  <si>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</si>
  <si>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</si>
  <si>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</si>
  <si>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</si>
  <si>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</si>
  <si>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</si>
  <si>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</si>
  <si>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</si>
  <si>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</si>
  <si>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</si>
  <si>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</si>
  <si>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</si>
  <si>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</si>
  <si>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</si>
  <si>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</si>
  <si>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</si>
  <si>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</si>
  <si>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</si>
  <si>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</si>
  <si>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</si>
  <si>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</si>
  <si>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</si>
  <si>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</si>
  <si>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</si>
  <si>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</si>
  <si>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</si>
  <si>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</si>
  <si>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</si>
  <si>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</si>
  <si>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</si>
  <si>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</si>
  <si>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</si>
  <si>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</si>
  <si>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</si>
  <si>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</si>
  <si>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</si>
  <si>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</si>
  <si>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</si>
  <si>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</si>
  <si>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</si>
  <si>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</si>
  <si>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</si>
  <si>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</si>
  <si>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</si>
  <si>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</si>
  <si>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</si>
  <si>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</si>
  <si>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</si>
  <si>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</si>
  <si>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</si>
  <si>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</si>
  <si>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</si>
  <si>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</si>
  <si>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</si>
  <si>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</si>
  <si>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</si>
  <si>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</si>
  <si>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</si>
  <si>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</si>
  <si>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</si>
  <si>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</si>
  <si>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</si>
  <si>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</si>
  <si>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</si>
  <si>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</si>
  <si>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</si>
  <si>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</si>
  <si>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</si>
  <si>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</si>
  <si>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</si>
  <si>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</si>
  <si>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</si>
  <si>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</si>
  <si>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</si>
  <si>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</si>
  <si>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</si>
  <si>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</si>
  <si>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</si>
  <si>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</si>
  <si>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</si>
  <si>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</si>
  <si>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</si>
  <si>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</si>
  <si>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</si>
  <si>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</si>
  <si>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</si>
  <si>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</si>
  <si>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</si>
  <si>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</si>
  <si>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</si>
  <si>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</si>
  <si>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</si>
  <si>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</si>
  <si>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</si>
  <si>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</si>
  <si>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</si>
  <si>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</si>
  <si>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</si>
  <si>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</si>
  <si>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</si>
  <si>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</si>
  <si>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</si>
  <si>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</si>
  <si>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</si>
  <si>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</si>
  <si>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</si>
  <si>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</si>
  <si>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</si>
  <si>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</si>
  <si>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</si>
  <si>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</si>
  <si>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</si>
  <si>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</si>
  <si>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</si>
  <si>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</si>
  <si>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</si>
  <si>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</si>
  <si>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</si>
  <si>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</si>
  <si>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</si>
  <si>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</si>
  <si>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</si>
  <si>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</si>
  <si>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</si>
  <si>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</si>
  <si>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</si>
  <si>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</si>
  <si>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</si>
  <si>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</si>
  <si>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</si>
  <si>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</si>
  <si>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</si>
  <si>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</si>
  <si>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</si>
  <si>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</si>
  <si>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</si>
  <si>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</si>
  <si>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</si>
  <si>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</si>
  <si>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</si>
  <si>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</si>
  <si>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</si>
  <si>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</si>
  <si>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</si>
  <si>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</si>
  <si>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</si>
  <si>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</si>
  <si>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</si>
  <si>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</si>
  <si>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</si>
  <si>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</si>
  <si>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</si>
  <si>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</si>
  <si>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</si>
  <si>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</si>
  <si>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</si>
  <si>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</si>
  <si>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</si>
  <si>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</si>
  <si>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</si>
  <si>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</si>
  <si>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</si>
  <si>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</si>
  <si>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</si>
  <si>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</si>
  <si>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</si>
  <si>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</si>
  <si>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</si>
  <si>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</si>
  <si>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</si>
  <si>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</si>
  <si>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</si>
  <si>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</si>
  <si>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</si>
  <si>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</si>
  <si>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</si>
  <si>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</si>
  <si>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</si>
  <si>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</si>
  <si>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</si>
  <si>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</si>
  <si>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</si>
  <si>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</si>
  <si>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</si>
  <si>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</si>
  <si>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</si>
  <si>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</si>
  <si>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</si>
  <si>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</si>
  <si>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</si>
  <si>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</si>
  <si>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</si>
  <si>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</si>
  <si>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</si>
  <si>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</si>
  <si>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</si>
  <si>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</si>
  <si>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</si>
  <si>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</si>
  <si>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</si>
  <si>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</si>
  <si>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</si>
  <si>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</si>
  <si>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</si>
  <si>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</si>
  <si>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</si>
  <si>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</si>
  <si>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</si>
  <si>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</si>
  <si>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</si>
  <si>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</si>
  <si>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</si>
  <si>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</si>
  <si>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</si>
  <si>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</si>
  <si>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</si>
  <si>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</si>
  <si>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</si>
  <si>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</si>
  <si>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</si>
  <si>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</si>
  <si>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</si>
  <si>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</si>
  <si>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</si>
  <si>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</si>
  <si>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</si>
  <si>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</si>
  <si>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</si>
  <si>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</si>
  <si>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</si>
  <si>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</si>
  <si>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</si>
  <si>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</si>
  <si>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</si>
  <si>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</si>
  <si>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</si>
  <si>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</si>
  <si>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</si>
  <si>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</si>
  <si>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</si>
  <si>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</si>
  <si>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</si>
  <si>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</si>
  <si>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</si>
  <si>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</si>
  <si>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</si>
  <si>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</si>
  <si>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</si>
  <si>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</si>
  <si>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</si>
  <si>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</si>
  <si>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</si>
  <si>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</si>
  <si>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</si>
  <si>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</si>
  <si>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</si>
  <si>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</si>
  <si>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</si>
  <si>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</si>
  <si>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</si>
  <si>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</si>
  <si>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</si>
  <si>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</si>
  <si>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</si>
  <si>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</si>
  <si>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</si>
  <si>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</si>
  <si>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</si>
  <si>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</si>
  <si>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</si>
  <si>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</si>
  <si>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</si>
  <si>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</si>
  <si>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</si>
  <si>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</si>
  <si>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</si>
  <si>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</si>
  <si>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</si>
  <si>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</si>
  <si>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</si>
  <si>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</si>
  <si>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</si>
  <si>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</si>
  <si>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</si>
  <si>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</si>
  <si>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</si>
  <si>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</si>
  <si>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</si>
  <si>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</si>
  <si>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</si>
  <si>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</si>
  <si>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</si>
  <si>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</si>
  <si>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</si>
  <si>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</si>
  <si>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</si>
  <si>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</si>
  <si>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</si>
  <si>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</si>
  <si>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</si>
  <si>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</si>
  <si>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</si>
  <si>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</si>
  <si>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</si>
  <si>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</si>
  <si>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</si>
  <si>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</si>
  <si>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</si>
  <si>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</si>
  <si>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</si>
  <si>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</si>
  <si>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</si>
  <si>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</si>
  <si>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</si>
  <si>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</si>
  <si>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</si>
  <si>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</si>
  <si>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</si>
  <si>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</si>
  <si>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</si>
  <si>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</si>
  <si>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</si>
  <si>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</si>
  <si>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</si>
  <si>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</si>
  <si>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</si>
  <si>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</si>
  <si>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</si>
  <si>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</si>
  <si>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</si>
  <si>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</si>
  <si>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</si>
  <si>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</si>
  <si>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</si>
  <si>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</si>
  <si>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</si>
  <si>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</si>
  <si>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</si>
  <si>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</si>
  <si>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</si>
  <si>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</si>
  <si>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</si>
  <si>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</si>
  <si>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</si>
  <si>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</si>
  <si>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</si>
  <si>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</si>
  <si>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</si>
  <si>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</si>
  <si>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</si>
  <si>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</si>
  <si>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</si>
  <si>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</si>
  <si>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</si>
  <si>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</si>
  <si>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</si>
  <si>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</si>
  <si>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</si>
  <si>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</si>
  <si>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</si>
  <si>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</si>
  <si>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</si>
  <si>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</si>
  <si>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</si>
  <si>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</si>
  <si>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</si>
  <si>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</si>
  <si>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</si>
  <si>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</si>
  <si>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</si>
  <si>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</si>
  <si>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</si>
  <si>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</si>
  <si>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</si>
  <si>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</si>
  <si>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</si>
  <si>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</si>
  <si>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</si>
  <si>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</si>
  <si>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</si>
  <si>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</si>
  <si>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</si>
  <si>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</si>
  <si>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</si>
  <si>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</si>
  <si>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</si>
  <si>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</si>
  <si>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</si>
  <si>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</si>
  <si>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</si>
  <si>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</si>
  <si>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</si>
  <si>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</si>
  <si>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</si>
  <si>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</si>
  <si>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</si>
  <si>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</si>
  <si>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</si>
  <si>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</si>
  <si>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</si>
  <si>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</si>
  <si>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</si>
  <si>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</si>
  <si>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</si>
  <si>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</si>
  <si>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</si>
  <si>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</si>
  <si>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</si>
  <si>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</si>
  <si>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</si>
  <si>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</si>
  <si>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</si>
  <si>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</si>
  <si>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</si>
  <si>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</si>
  <si>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</si>
  <si>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</si>
  <si>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</si>
  <si>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</si>
  <si>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</si>
  <si>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</si>
  <si>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</si>
  <si>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</si>
  <si>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</si>
  <si>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</si>
  <si>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</si>
  <si>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</si>
  <si>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</si>
  <si>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</si>
  <si>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</si>
  <si>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</si>
  <si>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</si>
  <si>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</si>
  <si>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</si>
  <si>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</si>
  <si>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</si>
  <si>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</si>
  <si>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</si>
  <si>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</si>
  <si>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</si>
  <si>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</si>
  <si>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</si>
  <si>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</si>
  <si>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</si>
  <si>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</si>
  <si>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</si>
  <si>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</si>
  <si>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</si>
  <si>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</si>
  <si>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</si>
  <si>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</si>
  <si>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</si>
  <si>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</si>
  <si>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</si>
  <si>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</si>
  <si>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</si>
  <si>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</si>
  <si>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</si>
  <si>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</si>
  <si>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</si>
  <si>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</si>
  <si>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</si>
  <si>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</si>
  <si>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</si>
  <si>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</si>
  <si>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</si>
  <si>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</si>
  <si>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</si>
  <si>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</si>
  <si>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</si>
  <si>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</si>
  <si>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</si>
  <si>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</si>
  <si>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</si>
  <si>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</si>
  <si>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</si>
  <si>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</si>
  <si>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</si>
  <si>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</si>
  <si>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</si>
  <si>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</si>
  <si>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</si>
  <si>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</si>
  <si>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</si>
  <si>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</si>
  <si>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</si>
  <si>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</si>
  <si>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</si>
  <si>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</si>
  <si>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</si>
  <si>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</si>
  <si>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</si>
  <si>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</si>
  <si>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</si>
  <si>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</si>
  <si>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</si>
  <si>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</si>
  <si>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</si>
  <si>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</si>
  <si>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</si>
  <si>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</si>
  <si>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</si>
  <si>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</si>
  <si>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</si>
  <si>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</si>
  <si>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</si>
  <si>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</si>
  <si>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</si>
  <si>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</si>
  <si>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</si>
  <si>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</si>
  <si>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</si>
  <si>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</si>
  <si>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</si>
  <si>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</si>
  <si>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</si>
  <si>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</si>
  <si>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</si>
  <si>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</si>
  <si>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</si>
  <si>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</si>
  <si>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</si>
  <si>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</si>
  <si>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</si>
  <si>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</si>
  <si>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</si>
  <si>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</si>
  <si>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</si>
  <si>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</si>
  <si>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</si>
  <si>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</si>
  <si>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</si>
  <si>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</si>
  <si>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</si>
  <si>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</si>
  <si>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</si>
  <si>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</si>
  <si>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</si>
  <si>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</si>
  <si>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</si>
  <si>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</si>
  <si>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</si>
  <si>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</si>
  <si>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</si>
  <si>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</si>
  <si>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</si>
  <si>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</si>
  <si>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</si>
  <si>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</si>
  <si>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</si>
  <si>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</si>
  <si>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</si>
  <si>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</si>
  <si>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</si>
  <si>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</si>
  <si>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</si>
  <si>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</si>
  <si>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</si>
  <si>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</si>
  <si>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</si>
  <si>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</si>
  <si>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</si>
  <si>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</si>
  <si>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</si>
  <si>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</si>
  <si>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</si>
  <si>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</si>
  <si>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</si>
  <si>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</si>
  <si>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</si>
  <si>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</si>
  <si>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</si>
  <si>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</si>
  <si>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</si>
  <si>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</si>
  <si>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</si>
  <si>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</si>
  <si>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</si>
  <si>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</si>
  <si>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</si>
  <si>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</si>
  <si>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</si>
  <si>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</si>
  <si>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</si>
  <si>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</si>
  <si>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</si>
  <si>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</si>
  <si>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</si>
  <si>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</si>
  <si>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</si>
  <si>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</si>
  <si>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</si>
  <si>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</si>
  <si>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</si>
  <si>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</si>
  <si>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</si>
  <si>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</si>
  <si>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</si>
  <si>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</si>
  <si>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</si>
  <si>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</si>
  <si>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</si>
  <si>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</si>
  <si>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</si>
  <si>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</si>
  <si>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</si>
  <si>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</si>
  <si>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</si>
  <si>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</si>
  <si>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</si>
  <si>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</si>
  <si>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</si>
  <si>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</si>
  <si>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</si>
  <si>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</si>
  <si>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</si>
  <si>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</si>
  <si>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</si>
  <si>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</si>
  <si>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</si>
  <si>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</si>
  <si>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</si>
  <si>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</si>
  <si>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</si>
  <si>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</si>
  <si>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</si>
  <si>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</si>
  <si>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</si>
  <si>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</si>
  <si>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</si>
  <si>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</si>
  <si>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</si>
  <si>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</si>
  <si>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</si>
  <si>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</si>
  <si>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</si>
  <si>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</si>
  <si>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</si>
  <si>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</si>
  <si>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</si>
  <si>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</si>
  <si>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</si>
  <si>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</si>
  <si>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</si>
  <si>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</si>
  <si>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</si>
  <si>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</si>
  <si>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</si>
  <si>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</si>
  <si>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</si>
  <si>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</si>
  <si>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</si>
  <si>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</si>
  <si>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</si>
  <si>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</si>
  <si>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</si>
  <si>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</si>
  <si>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</si>
  <si>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</si>
  <si>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</si>
  <si>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</si>
  <si>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</si>
  <si>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</si>
  <si>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</si>
  <si>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</si>
  <si>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</si>
  <si>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</si>
  <si>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</si>
  <si>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</si>
  <si>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</si>
  <si>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</si>
  <si>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</si>
  <si>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</si>
  <si>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</si>
  <si>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</si>
  <si>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</si>
  <si>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</si>
  <si>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</si>
  <si>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</si>
  <si>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</si>
  <si>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</si>
  <si>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</si>
  <si>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</si>
  <si>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</si>
  <si>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</si>
  <si>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</si>
  <si>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</si>
  <si>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</si>
  <si>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</si>
  <si>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</si>
  <si>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</si>
  <si>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</si>
  <si>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</si>
  <si>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</si>
  <si>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</si>
  <si>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</si>
  <si>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</si>
  <si>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</si>
  <si>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</si>
  <si>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</si>
  <si>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</si>
  <si>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</si>
  <si>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</si>
  <si>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</si>
  <si>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</si>
  <si>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</si>
  <si>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</si>
  <si>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</si>
  <si>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</si>
  <si>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</si>
  <si>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</si>
  <si>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</si>
  <si>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</si>
  <si>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</si>
  <si>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</si>
  <si>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</si>
  <si>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</si>
  <si>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</si>
  <si>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</si>
  <si>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</si>
  <si>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</si>
  <si>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</si>
  <si>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</si>
  <si>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</si>
  <si>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</si>
  <si>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</si>
  <si>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</si>
  <si>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</si>
  <si>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</si>
  <si>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</si>
  <si>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</si>
  <si>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</si>
  <si>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</si>
  <si>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</si>
  <si>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</si>
  <si>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</si>
  <si>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</si>
  <si>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</si>
  <si>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</si>
  <si>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</si>
  <si>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</si>
  <si>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</si>
  <si>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</si>
  <si>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</si>
  <si>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</si>
  <si>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</si>
  <si>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</si>
  <si>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</si>
  <si>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</si>
  <si>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</si>
  <si>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</si>
  <si>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</si>
  <si>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</si>
  <si>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</si>
  <si>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</si>
  <si>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</si>
  <si>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</si>
  <si>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</si>
  <si>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</si>
  <si>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</si>
  <si>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</si>
  <si>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</si>
  <si>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</si>
  <si>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</si>
  <si>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</si>
  <si>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</si>
  <si>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</si>
  <si>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</si>
  <si>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</si>
  <si>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</si>
  <si>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</si>
  <si>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</si>
  <si>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</si>
  <si>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</si>
  <si>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</si>
  <si>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</si>
  <si>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</si>
  <si>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</si>
  <si>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</si>
  <si>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</si>
  <si>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</si>
  <si>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</si>
  <si>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</si>
  <si>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</si>
  <si>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</si>
  <si>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</si>
  <si>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</si>
  <si>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</si>
  <si>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</si>
  <si>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</si>
  <si>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</si>
  <si>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</si>
  <si>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</si>
  <si>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</si>
  <si>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</si>
  <si>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</si>
  <si>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</si>
  <si>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</si>
  <si>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</si>
  <si>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</si>
  <si>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</si>
  <si>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</si>
  <si>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</si>
  <si>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</si>
  <si>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</si>
  <si>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</si>
  <si>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</si>
  <si>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</si>
  <si>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</si>
  <si>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</si>
  <si>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</si>
  <si>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</si>
  <si>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</si>
  <si>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</si>
  <si>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</si>
  <si>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</si>
  <si>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</si>
  <si>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</si>
  <si>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</si>
  <si>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</si>
  <si>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</si>
  <si>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</si>
  <si>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</si>
  <si>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</si>
  <si>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</si>
  <si>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</si>
  <si>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</si>
  <si>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</si>
  <si>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</si>
  <si>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</si>
  <si>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</si>
  <si>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</si>
  <si>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</si>
  <si>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</si>
  <si>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</si>
  <si>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</si>
  <si>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</si>
  <si>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</si>
  <si>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</si>
  <si>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</si>
  <si>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</si>
  <si>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</si>
  <si>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</si>
  <si>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</si>
  <si>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</si>
  <si>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</si>
  <si>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</si>
  <si>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</si>
  <si>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</si>
  <si>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</si>
  <si>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</si>
  <si>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</si>
  <si>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</si>
  <si>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</si>
  <si>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</si>
  <si>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</si>
  <si>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</si>
  <si>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</si>
  <si>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</si>
  <si>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</si>
  <si>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</si>
  <si>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</si>
  <si>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</si>
  <si>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</si>
  <si>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</si>
  <si>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</si>
  <si>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</si>
  <si>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</si>
  <si>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</si>
  <si>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</si>
  <si>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</si>
  <si>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</si>
  <si>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</si>
  <si>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</si>
  <si>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</si>
  <si>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</si>
  <si>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</si>
  <si>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</si>
  <si>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</si>
  <si>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</si>
  <si>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</si>
  <si>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</si>
  <si>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</si>
  <si>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</si>
  <si>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</si>
  <si>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</si>
  <si>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</si>
  <si>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</si>
  <si>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</si>
  <si>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</si>
  <si>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</si>
  <si>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</si>
  <si>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</si>
  <si>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</si>
  <si>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</si>
  <si>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</si>
  <si>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</si>
  <si>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</si>
  <si>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</si>
  <si>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</si>
  <si>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</si>
  <si>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</si>
  <si>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</si>
  <si>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</si>
  <si>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</si>
  <si>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</si>
  <si>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</si>
  <si>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</si>
  <si>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</si>
  <si>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</si>
  <si>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</si>
  <si>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</si>
  <si>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</si>
  <si>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</si>
  <si>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</si>
  <si>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</si>
  <si>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</si>
  <si>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</si>
  <si>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</si>
  <si>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</si>
  <si>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</si>
  <si>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</si>
  <si>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</si>
  <si>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</si>
  <si>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</si>
  <si>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</si>
  <si>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</si>
  <si>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</si>
  <si>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</si>
  <si>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</si>
  <si>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</si>
  <si>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</si>
  <si>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</si>
  <si>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</si>
  <si>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</si>
  <si>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</si>
  <si>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</si>
  <si>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</si>
  <si>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</si>
  <si>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</si>
  <si>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</si>
  <si>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</si>
  <si>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</si>
  <si>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</si>
  <si>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</si>
  <si>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</si>
  <si>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</si>
  <si>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</si>
  <si>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</si>
  <si>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</si>
  <si>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</si>
  <si>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</si>
  <si>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</si>
  <si>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</si>
  <si>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</si>
  <si>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</si>
  <si>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</si>
  <si>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</si>
  <si>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</si>
  <si>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</si>
  <si>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</si>
  <si>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</si>
  <si>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</si>
  <si>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</si>
  <si>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</si>
  <si>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</si>
  <si>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</si>
  <si>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</si>
  <si>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</si>
  <si>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</si>
  <si>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</si>
  <si>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</si>
  <si>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</si>
  <si>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</si>
  <si>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</si>
  <si>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</si>
  <si>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</si>
  <si>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</si>
  <si>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</si>
  <si>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</si>
  <si>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</si>
  <si>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</si>
  <si>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</si>
  <si>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</si>
  <si>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</si>
  <si>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</si>
  <si>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</si>
  <si>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</si>
  <si>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</si>
  <si>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</si>
  <si>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</si>
  <si>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</si>
  <si>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</si>
  <si>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</si>
  <si>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</si>
  <si>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</si>
  <si>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</si>
  <si>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</si>
  <si>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</si>
  <si>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</si>
  <si>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</si>
  <si>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</si>
  <si>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</si>
  <si>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</si>
  <si>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</si>
  <si>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</si>
  <si>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</si>
  <si>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</si>
  <si>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</si>
  <si>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</si>
  <si>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</si>
  <si>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</si>
  <si>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</si>
  <si>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</si>
  <si>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</si>
  <si>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</si>
  <si>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</si>
  <si>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</si>
  <si>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</si>
  <si>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</si>
  <si>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</si>
  <si>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</si>
  <si>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</si>
  <si>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</si>
  <si>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</si>
  <si>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</si>
  <si>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</si>
  <si>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</si>
  <si>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</si>
  <si>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</si>
  <si>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</si>
  <si>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</si>
  <si>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</si>
  <si>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</si>
  <si>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</si>
  <si>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</si>
  <si>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</si>
  <si>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</si>
  <si>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</si>
  <si>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</si>
  <si>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</si>
  <si>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</si>
  <si>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</si>
  <si>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</si>
  <si>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</si>
  <si>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</si>
  <si>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</si>
  <si>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</si>
  <si>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</si>
  <si>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</si>
  <si>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</si>
  <si>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</si>
  <si>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</si>
  <si>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</si>
  <si>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</si>
  <si>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</si>
  <si>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</si>
  <si>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</si>
  <si>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</si>
  <si>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</si>
  <si>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</si>
  <si>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</si>
  <si>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</si>
  <si>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</si>
  <si>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</si>
  <si>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</si>
  <si>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</si>
  <si>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</si>
  <si>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</si>
  <si>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</si>
  <si>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</si>
  <si>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</si>
  <si>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</si>
  <si>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</si>
  <si>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</si>
  <si>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</si>
  <si>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</si>
  <si>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</si>
  <si>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</si>
  <si>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</si>
  <si>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</si>
  <si>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</si>
  <si>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</si>
  <si>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</si>
  <si>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</si>
  <si>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</si>
  <si>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</si>
  <si>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</si>
  <si>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</si>
  <si>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</si>
  <si>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</si>
  <si>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</si>
  <si>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</si>
  <si>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</si>
  <si>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</si>
  <si>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</si>
  <si>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</si>
  <si>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</si>
  <si>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</si>
  <si>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</si>
  <si>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</si>
  <si>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</si>
  <si>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</si>
  <si>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</si>
  <si>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</si>
  <si>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</si>
  <si>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</si>
  <si>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</si>
  <si>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</si>
  <si>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</si>
  <si>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</si>
  <si>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</si>
  <si>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</si>
  <si>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</si>
  <si>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</si>
  <si>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</si>
  <si>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</si>
  <si>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</si>
  <si>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</si>
  <si>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</si>
  <si>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</si>
  <si>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</si>
  <si>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</si>
  <si>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</si>
  <si>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</si>
  <si>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</si>
  <si>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</si>
  <si>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</si>
  <si>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</si>
  <si>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</si>
  <si>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</si>
  <si>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</si>
  <si>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</si>
  <si>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</si>
  <si>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</si>
  <si>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</si>
  <si>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</si>
  <si>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</si>
  <si>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</si>
  <si>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</si>
  <si>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</si>
  <si>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</si>
  <si>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</si>
  <si>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</si>
  <si>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</si>
  <si>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</si>
  <si>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</si>
  <si>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</si>
  <si>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</si>
  <si>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</si>
  <si>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</si>
  <si>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</si>
  <si>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</si>
  <si>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</si>
  <si>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</si>
  <si>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</si>
  <si>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</si>
  <si>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</si>
  <si>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</si>
  <si>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</si>
  <si>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</si>
  <si>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</si>
  <si>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</si>
  <si>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</si>
  <si>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</si>
  <si>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</si>
  <si>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</si>
  <si>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</si>
  <si>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</si>
  <si>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</si>
  <si>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</si>
  <si>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</si>
  <si>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</si>
  <si>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</si>
  <si>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</si>
  <si>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</si>
  <si>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</si>
  <si>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</si>
  <si>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</si>
  <si>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</si>
  <si>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</si>
  <si>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</si>
  <si>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</si>
  <si>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</si>
  <si>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</si>
  <si>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</si>
  <si>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</si>
  <si>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</si>
  <si>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</si>
  <si>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</si>
  <si>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</si>
  <si>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</si>
  <si>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</si>
  <si>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</si>
  <si>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</si>
  <si>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</si>
  <si>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</si>
  <si>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</si>
  <si>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</si>
  <si>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</si>
  <si>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</si>
  <si>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</si>
  <si>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</si>
  <si>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</si>
  <si>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</si>
  <si>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</si>
  <si>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</si>
  <si>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</si>
  <si>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</si>
  <si>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</si>
  <si>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</si>
  <si>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</si>
  <si>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</si>
  <si>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</si>
  <si>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</si>
  <si>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</si>
  <si>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</si>
  <si>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</si>
  <si>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</si>
  <si>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</si>
  <si>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</si>
  <si>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</si>
  <si>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</si>
  <si>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</si>
  <si>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</si>
  <si>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</si>
  <si>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</si>
  <si>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</si>
  <si>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</si>
  <si>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</si>
  <si>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</si>
  <si>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</si>
  <si>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</si>
  <si>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</si>
  <si>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</si>
  <si>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</si>
  <si>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</si>
  <si>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</si>
  <si>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</si>
  <si>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</si>
  <si>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</si>
  <si>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</si>
  <si>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</si>
  <si>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</si>
  <si>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</si>
  <si>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</si>
  <si>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</si>
  <si>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</si>
  <si>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</si>
  <si>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</si>
  <si>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</si>
  <si>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</si>
  <si>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</si>
  <si>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</si>
  <si>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</si>
  <si>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</si>
  <si>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</si>
  <si>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</si>
  <si>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</si>
  <si>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</si>
  <si>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</si>
  <si>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</si>
  <si>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</si>
  <si>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</si>
  <si>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</si>
  <si>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</si>
  <si>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</si>
  <si>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</si>
  <si>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</si>
  <si>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</si>
  <si>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</si>
  <si>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</si>
  <si>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</si>
  <si>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</si>
  <si>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</si>
  <si>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</si>
  <si>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</si>
  <si>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</si>
  <si>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</si>
  <si>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</si>
  <si>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</si>
  <si>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</si>
  <si>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</si>
  <si>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</si>
  <si>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</si>
  <si>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</si>
  <si>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</si>
  <si>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</si>
  <si>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</si>
  <si>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</si>
  <si>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</si>
  <si>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</si>
  <si>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</si>
  <si>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</si>
  <si>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</si>
  <si>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</si>
  <si>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</si>
  <si>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</si>
  <si>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</si>
  <si>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</si>
  <si>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</si>
  <si>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</si>
  <si>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</si>
  <si>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</si>
  <si>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</si>
  <si>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</si>
  <si>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</si>
  <si>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</si>
  <si>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</si>
  <si>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</si>
  <si>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</si>
  <si>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</si>
  <si>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</si>
  <si>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</si>
  <si>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</si>
  <si>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</si>
  <si>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</si>
  <si>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</si>
  <si>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</si>
  <si>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</si>
  <si>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</si>
  <si>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</si>
  <si>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</si>
  <si>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</si>
  <si>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</si>
  <si>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</si>
  <si>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</si>
  <si>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</si>
  <si>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</si>
  <si>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</si>
  <si>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</si>
  <si>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</si>
  <si>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</si>
  <si>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</si>
  <si>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</si>
  <si>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</si>
  <si>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</si>
  <si>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</si>
  <si>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</si>
  <si>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</si>
  <si>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</si>
  <si>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</si>
  <si>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</si>
  <si>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</si>
  <si>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</si>
  <si>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</si>
  <si>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</si>
  <si>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</si>
  <si>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</si>
  <si>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</si>
  <si>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</si>
  <si>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</si>
  <si>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</si>
  <si>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</si>
  <si>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</si>
  <si>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</si>
  <si>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</si>
  <si>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</si>
  <si>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</si>
  <si>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</si>
  <si>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</si>
  <si>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</si>
  <si>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</si>
  <si>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</si>
  <si>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</si>
  <si>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</si>
  <si>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</si>
  <si>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</si>
  <si>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</si>
  <si>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</si>
  <si>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</si>
  <si>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</si>
  <si>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</si>
  <si>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</si>
  <si>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</si>
  <si>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</si>
  <si>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</si>
  <si>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</si>
  <si>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</si>
  <si>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</si>
  <si>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</si>
  <si>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</si>
  <si>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</si>
  <si>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</si>
  <si>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</si>
  <si>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</si>
  <si>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</si>
  <si>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</si>
  <si>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</si>
  <si>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</si>
  <si>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</si>
  <si>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</si>
  <si>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</si>
  <si>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</si>
  <si>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</si>
  <si>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</si>
  <si>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</si>
  <si>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</si>
  <si>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</si>
  <si>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</si>
  <si>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</si>
  <si>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</si>
  <si>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</si>
  <si>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</si>
  <si>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</si>
  <si>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</si>
  <si>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</si>
  <si>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</si>
  <si>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</si>
  <si>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</si>
  <si>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</si>
  <si>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</si>
  <si>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</si>
  <si>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</si>
  <si>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</si>
  <si>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</si>
  <si>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</si>
  <si>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</si>
  <si>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</si>
  <si>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</si>
  <si>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</si>
  <si>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</si>
  <si>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</si>
  <si>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</si>
  <si>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</si>
  <si>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</si>
  <si>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</si>
  <si>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</si>
  <si>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</si>
  <si>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</si>
  <si>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</si>
  <si>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</si>
  <si>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</si>
  <si>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</si>
  <si>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</si>
  <si>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</si>
  <si>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</si>
  <si>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</si>
  <si>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</si>
  <si>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</si>
  <si>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</si>
  <si>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</si>
  <si>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</si>
  <si>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</si>
  <si>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</si>
  <si>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</si>
  <si>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</si>
  <si>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</si>
  <si>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</si>
  <si>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</si>
  <si>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</si>
  <si>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</si>
  <si>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</si>
  <si>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</si>
  <si>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</si>
  <si>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</si>
  <si>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</si>
  <si>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</si>
  <si>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</si>
  <si>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</si>
  <si>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</si>
  <si>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</si>
  <si>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</si>
  <si>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</si>
  <si>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</si>
  <si>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</si>
  <si>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</si>
  <si>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</si>
  <si>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</si>
  <si>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</si>
  <si>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</si>
  <si>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</si>
  <si>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</si>
  <si>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</si>
  <si>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</si>
  <si>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</si>
  <si>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</si>
  <si>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</si>
  <si>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</si>
  <si>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</si>
  <si>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</si>
  <si>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</si>
  <si>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</si>
  <si>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</si>
  <si>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</si>
  <si>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</si>
  <si>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</si>
  <si>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</si>
  <si>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</si>
  <si>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</si>
  <si>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</si>
  <si>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</si>
  <si>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</si>
  <si>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</si>
  <si>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</si>
  <si>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</si>
  <si>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</si>
  <si>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</si>
  <si>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</si>
  <si>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</si>
  <si>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</si>
  <si>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</si>
  <si>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</si>
  <si>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</si>
  <si>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</si>
  <si>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</si>
  <si>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</si>
  <si>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</si>
  <si>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</si>
  <si>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</si>
  <si>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</si>
  <si>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</si>
  <si>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</si>
  <si>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</si>
  <si>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</si>
  <si>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</si>
  <si>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</si>
  <si>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</si>
  <si>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</si>
  <si>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</si>
  <si>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</si>
  <si>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</si>
  <si>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</si>
  <si>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</si>
  <si>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</si>
  <si>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</si>
  <si>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</si>
  <si>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</si>
  <si>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</si>
  <si>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</si>
  <si>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</si>
  <si>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</si>
  <si>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</si>
  <si>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</si>
  <si>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</si>
  <si>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</si>
  <si>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</si>
  <si>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</si>
  <si>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</si>
  <si>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</si>
  <si>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</si>
  <si>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</si>
  <si>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</si>
  <si>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</si>
  <si>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</si>
  <si>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</si>
  <si>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</si>
  <si>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</si>
  <si>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</si>
  <si>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</si>
  <si>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</si>
  <si>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</si>
  <si>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</si>
  <si>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</si>
  <si>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</si>
  <si>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</si>
  <si>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</si>
  <si>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</si>
  <si>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</si>
  <si>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</si>
  <si>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</si>
  <si>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</si>
  <si>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</si>
  <si>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</si>
  <si>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</si>
  <si>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</si>
  <si>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</si>
  <si>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</si>
  <si>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</si>
  <si>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</si>
  <si>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</si>
  <si>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</si>
  <si>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</si>
  <si>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</si>
  <si>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</si>
  <si>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</si>
  <si>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</si>
  <si>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</si>
  <si>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</si>
  <si>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</si>
  <si>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</si>
  <si>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</si>
  <si>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</si>
  <si>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</si>
  <si>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</si>
  <si>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</si>
  <si>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</si>
  <si>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</si>
  <si>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</si>
  <si>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</si>
  <si>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</si>
  <si>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</si>
  <si>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</si>
  <si>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</si>
  <si>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</si>
  <si>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</si>
  <si>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</si>
  <si>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</si>
  <si>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</si>
  <si>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</si>
  <si>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</si>
  <si>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</si>
  <si>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</si>
  <si>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</si>
  <si>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</si>
  <si>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</si>
  <si>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</si>
  <si>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</si>
  <si>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</si>
  <si>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</si>
  <si>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</si>
  <si>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</si>
  <si>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</si>
  <si>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</si>
  <si>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</si>
  <si>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</si>
  <si>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</si>
  <si>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</si>
  <si>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</si>
  <si>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</si>
  <si>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</si>
  <si>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</si>
  <si>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</si>
  <si>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</si>
  <si>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</si>
  <si>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</si>
  <si>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</si>
  <si>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</si>
  <si>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</si>
  <si>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</si>
  <si>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</si>
  <si>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</si>
  <si>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</si>
  <si>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</si>
  <si>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</si>
  <si>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</si>
  <si>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</si>
  <si>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</si>
  <si>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</si>
  <si>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</si>
  <si>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</si>
  <si>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</si>
  <si>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</si>
  <si>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</si>
  <si>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</si>
  <si>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</si>
  <si>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</si>
  <si>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</si>
  <si>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</si>
  <si>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</si>
  <si>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</si>
  <si>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</si>
  <si>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</si>
  <si>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</si>
  <si>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</si>
  <si>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</si>
  <si>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</si>
  <si>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</si>
  <si>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</si>
  <si>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</si>
  <si>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</si>
  <si>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</si>
  <si>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</si>
  <si>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</si>
  <si>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</si>
  <si>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</si>
  <si>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</si>
  <si>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</si>
  <si>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</si>
  <si>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</si>
  <si>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</si>
  <si>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</si>
  <si>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</si>
  <si>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</si>
  <si>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</si>
  <si>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</si>
  <si>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</si>
  <si>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</si>
  <si>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</si>
  <si>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</si>
  <si>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</si>
  <si>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</si>
  <si>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</si>
  <si>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</si>
  <si>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</si>
  <si>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</si>
  <si>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</si>
  <si>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</si>
  <si>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</si>
  <si>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</si>
  <si>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</si>
  <si>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</si>
  <si>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</si>
  <si>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</si>
  <si>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</si>
  <si>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</si>
  <si>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</si>
  <si>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</si>
  <si>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</si>
  <si>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</si>
  <si>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</si>
  <si>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</si>
  <si>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</si>
  <si>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</si>
  <si>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</si>
  <si>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</si>
  <si>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</si>
  <si>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</si>
  <si>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</si>
  <si>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</si>
  <si>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</si>
  <si>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</si>
  <si>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</si>
  <si>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</si>
  <si>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</si>
  <si>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</si>
  <si>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</si>
  <si>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</si>
  <si>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</si>
  <si>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</si>
  <si>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</si>
  <si>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</si>
  <si>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</si>
  <si>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</si>
  <si>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</si>
  <si>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</si>
  <si>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</si>
  <si>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</si>
  <si>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</si>
  <si>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</si>
  <si>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</si>
  <si>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</si>
  <si>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</si>
  <si>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</si>
  <si>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</si>
  <si>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</si>
  <si>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</si>
  <si>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</si>
  <si>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</si>
  <si>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</si>
  <si>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</si>
  <si>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</si>
  <si>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</si>
  <si>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</si>
  <si>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</si>
  <si>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</si>
  <si>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</si>
  <si>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</si>
  <si>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</si>
  <si>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</si>
  <si>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</si>
  <si>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</si>
  <si>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</si>
  <si>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</si>
  <si>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</si>
  <si>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</si>
  <si>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</si>
  <si>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</si>
  <si>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</si>
  <si>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</si>
  <si>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</si>
  <si>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</si>
  <si>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</si>
  <si>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</si>
  <si>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</si>
  <si>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</si>
  <si>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</si>
  <si>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</si>
  <si>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</si>
  <si>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</si>
  <si>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</si>
  <si>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</si>
  <si>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</si>
  <si>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</si>
  <si>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</si>
  <si>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</si>
  <si>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</si>
  <si>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</si>
  <si>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</si>
  <si>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</si>
  <si>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</si>
  <si>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</si>
  <si>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</si>
  <si>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</si>
  <si>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</si>
  <si>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</si>
  <si>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</si>
  <si>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</si>
  <si>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</si>
  <si>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</si>
  <si>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</si>
  <si>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</si>
  <si>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</si>
  <si>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</si>
  <si>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</si>
  <si>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</si>
  <si>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</si>
  <si>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</si>
  <si>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</si>
  <si>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</si>
  <si>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</si>
  <si>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</si>
  <si>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</si>
  <si>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</si>
  <si>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</si>
  <si>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</si>
  <si>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</si>
  <si>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</si>
  <si>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</si>
  <si>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</si>
  <si>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</si>
  <si>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</si>
  <si>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</si>
  <si>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</si>
  <si>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</si>
  <si>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</si>
  <si>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</si>
  <si>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</si>
  <si>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</si>
  <si>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</si>
  <si>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</si>
  <si>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</si>
  <si>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</si>
  <si>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</si>
  <si>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</si>
  <si>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</si>
  <si>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</si>
  <si>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</si>
  <si>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</si>
  <si>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</si>
  <si>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</si>
  <si>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</si>
  <si>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</si>
  <si>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</si>
  <si>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</si>
  <si>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</si>
  <si>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</si>
  <si>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</si>
  <si>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</si>
  <si>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</si>
  <si>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</si>
  <si>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</si>
  <si>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</si>
  <si>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</si>
  <si>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</si>
  <si>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</si>
  <si>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</si>
  <si>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</si>
  <si>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</si>
  <si>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</si>
  <si>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</si>
  <si>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</si>
  <si>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</si>
  <si>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</si>
  <si>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</si>
  <si>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</si>
  <si>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</si>
  <si>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</si>
  <si>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</si>
  <si>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</si>
  <si>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</si>
  <si>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</si>
  <si>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</si>
  <si>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</si>
  <si>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</si>
  <si>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</si>
  <si>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</si>
  <si>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</si>
  <si>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</si>
  <si>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</si>
  <si>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</si>
  <si>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</si>
  <si>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</si>
  <si>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</si>
  <si>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</si>
  <si>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</si>
  <si>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</si>
  <si>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</si>
  <si>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</si>
  <si>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</si>
  <si>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</si>
  <si>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</si>
  <si>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</si>
  <si>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</si>
  <si>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</si>
  <si>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</si>
  <si>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</si>
  <si>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</si>
  <si>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</si>
  <si>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</si>
  <si>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</si>
  <si>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</si>
  <si>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</si>
  <si>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</si>
  <si>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</si>
  <si>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</si>
  <si>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</si>
  <si>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</si>
  <si>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</si>
  <si>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</si>
  <si>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</si>
  <si>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</si>
  <si>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</si>
  <si>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</si>
  <si>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</si>
  <si>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</si>
  <si>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</si>
  <si>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</si>
  <si>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</si>
  <si>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</si>
  <si>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</si>
  <si>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</si>
  <si>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</si>
  <si>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</si>
  <si>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</si>
  <si>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</si>
  <si>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</si>
  <si>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</si>
  <si>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</si>
  <si>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</si>
  <si>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</si>
  <si>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</si>
  <si>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</si>
  <si>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</si>
  <si>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</si>
  <si>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</si>
  <si>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</si>
  <si>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</si>
  <si>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</si>
  <si>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</si>
  <si>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</si>
  <si>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</si>
  <si>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</si>
  <si>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</si>
  <si>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</si>
  <si>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</si>
  <si>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</si>
  <si>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</si>
  <si>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</si>
  <si>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</si>
  <si>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</si>
  <si>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</si>
  <si>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</si>
  <si>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</si>
  <si>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</si>
  <si>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</si>
  <si>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</si>
  <si>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</si>
  <si>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</si>
  <si>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</si>
  <si>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</si>
  <si>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</si>
  <si>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</si>
  <si>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</si>
  <si>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</si>
  <si>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</si>
  <si>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</si>
  <si>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</si>
  <si>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</si>
  <si>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</si>
  <si>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</si>
  <si>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</si>
  <si>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</si>
  <si>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</si>
  <si>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</si>
  <si>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</si>
  <si>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</si>
  <si>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</si>
  <si>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</si>
  <si>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</si>
  <si>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</si>
  <si>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</si>
  <si>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</si>
  <si>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</si>
  <si>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</si>
  <si>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</si>
  <si>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</si>
  <si>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</si>
  <si>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</si>
  <si>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</si>
  <si>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</si>
  <si>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</si>
  <si>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</si>
  <si>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</si>
  <si>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</si>
  <si>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</si>
  <si>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</si>
  <si>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</si>
  <si>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</si>
  <si>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</si>
  <si>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</si>
  <si>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</si>
  <si>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</si>
  <si>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</si>
  <si>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</si>
  <si>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</si>
  <si>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</si>
  <si>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</si>
  <si>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</si>
  <si>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</si>
  <si>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</si>
  <si>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</si>
  <si>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</si>
  <si>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</si>
  <si>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</si>
  <si>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</si>
  <si>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</si>
  <si>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</si>
  <si>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</si>
  <si>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</si>
  <si>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</si>
  <si>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</si>
  <si>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</si>
  <si>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</si>
  <si>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</si>
  <si>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</si>
  <si>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</si>
  <si>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</si>
  <si>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</si>
  <si>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</si>
  <si>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</si>
  <si>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</si>
  <si>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</si>
  <si>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</si>
  <si>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</si>
  <si>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</si>
  <si>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</si>
  <si>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</si>
  <si>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</si>
  <si>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</si>
  <si>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</si>
  <si>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</si>
  <si>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</si>
  <si>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</si>
  <si>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</si>
  <si>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</si>
  <si>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</si>
  <si>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</si>
  <si>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</si>
  <si>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</si>
  <si>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</si>
  <si>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</si>
  <si>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</si>
  <si>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</si>
  <si>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</si>
  <si>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</si>
  <si>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</si>
  <si>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</si>
  <si>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</si>
  <si>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</si>
  <si>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</si>
  <si>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</si>
  <si>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</si>
  <si>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</si>
  <si>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</si>
  <si>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</si>
  <si>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</si>
  <si>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</si>
  <si>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</si>
  <si>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</si>
  <si>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</si>
  <si>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</si>
  <si>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</si>
  <si>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</si>
  <si>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</si>
  <si>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</si>
  <si>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</si>
  <si>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</si>
  <si>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</si>
  <si>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</si>
  <si>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</si>
  <si>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</si>
  <si>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</si>
  <si>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</si>
  <si>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</si>
  <si>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</si>
  <si>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</si>
  <si>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</si>
  <si>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</si>
  <si>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</si>
  <si>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</si>
  <si>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</si>
  <si>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</si>
  <si>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</si>
  <si>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</si>
  <si>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</si>
  <si>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</si>
  <si>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</si>
  <si>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</si>
  <si>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</si>
  <si>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</si>
  <si>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</si>
  <si>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</si>
  <si>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</si>
  <si>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</si>
  <si>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</si>
  <si>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</si>
  <si>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</si>
  <si>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</si>
  <si>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</si>
  <si>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</si>
  <si>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</si>
  <si>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</si>
  <si>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</si>
  <si>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</si>
  <si>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</si>
  <si>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</si>
  <si>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</si>
  <si>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</si>
  <si>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</si>
  <si>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</si>
  <si>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</si>
  <si>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</si>
  <si>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</si>
  <si>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</si>
  <si>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</si>
  <si>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</si>
  <si>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</si>
  <si>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</si>
  <si>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</si>
  <si>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</si>
  <si>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</si>
  <si>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</si>
  <si>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</si>
  <si>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</si>
  <si>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</si>
  <si>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</si>
  <si>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</si>
  <si>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</si>
  <si>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</si>
  <si>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</si>
  <si>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</si>
  <si>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</si>
  <si>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</si>
  <si>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</si>
  <si>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</si>
  <si>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</si>
  <si>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</si>
  <si>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</si>
  <si>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</si>
  <si>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</si>
  <si>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</si>
  <si>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</si>
  <si>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</si>
  <si>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</si>
  <si>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</si>
  <si>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</si>
  <si>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</si>
  <si>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</si>
  <si>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</si>
  <si>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</si>
  <si>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</si>
  <si>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</si>
  <si>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</si>
  <si>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</si>
  <si>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</si>
  <si>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</si>
  <si>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</si>
  <si>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</si>
  <si>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</si>
  <si>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</si>
  <si>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</si>
  <si>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</si>
  <si>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</si>
  <si>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</si>
  <si>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</si>
  <si>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</si>
  <si>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</si>
  <si>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</si>
  <si>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</si>
  <si>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</si>
  <si>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</si>
  <si>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</si>
  <si>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</si>
  <si>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</si>
  <si>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</si>
  <si>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</si>
  <si>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</si>
  <si>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</si>
  <si>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</si>
  <si>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</si>
  <si>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</si>
  <si>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</si>
  <si>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</si>
  <si>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</si>
  <si>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</si>
  <si>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</si>
  <si>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</si>
  <si>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</si>
  <si>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</si>
  <si>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</si>
  <si>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</si>
  <si>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</si>
  <si>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</si>
  <si>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</si>
  <si>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</si>
  <si>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</si>
  <si>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</si>
  <si>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</si>
  <si>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</si>
  <si>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</si>
  <si>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</si>
  <si>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</si>
  <si>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</si>
  <si>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</si>
  <si>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</si>
  <si>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</si>
  <si>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</si>
  <si>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</si>
  <si>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</si>
  <si>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</si>
  <si>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</si>
  <si>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</si>
  <si>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</si>
  <si>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</si>
  <si>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</si>
  <si>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</si>
  <si>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</si>
  <si>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</si>
  <si>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</si>
  <si>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</si>
  <si>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</si>
  <si>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</si>
  <si>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</si>
  <si>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</si>
  <si>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</si>
  <si>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</si>
  <si>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</si>
  <si>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</si>
  <si>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</si>
  <si>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</si>
  <si>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</si>
  <si>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</si>
  <si>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</si>
  <si>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</si>
  <si>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</si>
  <si>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</si>
  <si>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</si>
  <si>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</si>
  <si>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</si>
  <si>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</si>
  <si>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</si>
  <si>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</si>
  <si>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</si>
  <si>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</si>
  <si>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</si>
  <si>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</si>
  <si>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</si>
  <si>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</si>
  <si>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</si>
  <si>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</si>
  <si>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</si>
  <si>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</si>
  <si>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</si>
  <si>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</si>
  <si>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</si>
  <si>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</si>
  <si>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</si>
  <si>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</si>
  <si>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</si>
  <si>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</si>
  <si>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</si>
  <si>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</si>
  <si>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</si>
  <si>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</si>
  <si>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</si>
  <si>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</si>
  <si>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</si>
  <si>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</si>
  <si>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</si>
  <si>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</si>
  <si>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</si>
  <si>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</si>
  <si>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</si>
  <si>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</si>
  <si>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</si>
  <si>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</si>
  <si>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</si>
  <si>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</si>
  <si>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</si>
  <si>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</si>
  <si>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</si>
  <si>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</si>
  <si>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</si>
  <si>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</si>
  <si>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</si>
  <si>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</si>
  <si>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</si>
  <si>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</si>
  <si>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</si>
  <si>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</si>
  <si>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</si>
  <si>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</si>
  <si>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</si>
  <si>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</si>
  <si>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</si>
  <si>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</si>
  <si>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</si>
  <si>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</si>
  <si>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</si>
  <si>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</si>
  <si>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</si>
  <si>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</si>
  <si>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</si>
  <si>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</si>
  <si>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</si>
  <si>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</si>
  <si>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</si>
  <si>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</si>
  <si>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</si>
  <si>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</si>
  <si>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</si>
  <si>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</si>
  <si>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</si>
  <si>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</si>
  <si>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</si>
  <si>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</si>
  <si>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</si>
  <si>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</si>
  <si>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</si>
  <si>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</si>
  <si>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</si>
  <si>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</si>
  <si>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</si>
  <si>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</si>
  <si>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</si>
  <si>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</si>
  <si>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</si>
  <si>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</si>
  <si>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</si>
  <si>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</si>
  <si>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</si>
  <si>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</si>
  <si>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</si>
  <si>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</si>
  <si>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</si>
  <si>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</si>
  <si>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</si>
  <si>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</si>
  <si>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</si>
  <si>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</si>
  <si>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</si>
  <si>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</si>
  <si>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</si>
  <si>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</si>
  <si>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</si>
  <si>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</si>
  <si>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</si>
  <si>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</si>
  <si>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</si>
  <si>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</si>
  <si>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</si>
  <si>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</si>
  <si>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</si>
  <si>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</si>
  <si>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</si>
  <si>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</si>
  <si>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</si>
  <si>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</si>
  <si>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</si>
  <si>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</si>
  <si>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</si>
  <si>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</si>
  <si>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</si>
  <si>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</si>
  <si>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</si>
  <si>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</si>
  <si>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</si>
  <si>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</si>
  <si>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</si>
  <si>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</si>
  <si>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</si>
  <si>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</si>
  <si>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</si>
  <si>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</si>
  <si>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</si>
  <si>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</si>
  <si>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</si>
  <si>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</si>
  <si>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</si>
  <si>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</si>
  <si>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</si>
  <si>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</si>
  <si>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</si>
  <si>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</si>
  <si>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</si>
  <si>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</si>
  <si>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</si>
  <si>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</si>
  <si>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</si>
  <si>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</si>
  <si>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</si>
  <si>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</si>
  <si>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</si>
  <si>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</si>
  <si>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</si>
  <si>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</si>
  <si>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</si>
  <si>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</si>
  <si>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</si>
  <si>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</si>
  <si>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</si>
  <si>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</si>
  <si>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</si>
  <si>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</si>
  <si>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</si>
  <si>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</si>
  <si>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</si>
  <si>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</si>
  <si>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</si>
  <si>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</si>
  <si>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</si>
  <si>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</si>
  <si>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</si>
  <si>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</si>
  <si>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</si>
  <si>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</si>
  <si>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</si>
  <si>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</si>
  <si>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</si>
  <si>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</si>
  <si>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</si>
  <si>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</si>
  <si>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</si>
  <si>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</si>
  <si>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</si>
  <si>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</si>
  <si>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</si>
  <si>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</si>
  <si>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</si>
  <si>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</si>
  <si>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</si>
  <si>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</si>
  <si>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</si>
  <si>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</si>
  <si>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</si>
  <si>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</si>
  <si>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</si>
  <si>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</si>
  <si>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</si>
  <si>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</si>
  <si>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</si>
  <si>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</si>
  <si>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</si>
  <si>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</si>
  <si>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</si>
  <si>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</si>
  <si>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</si>
  <si>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</si>
  <si>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</si>
  <si>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</si>
  <si>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</si>
  <si>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</si>
  <si>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</si>
  <si>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</si>
  <si>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</si>
  <si>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</si>
  <si>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</si>
  <si>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</si>
  <si>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</si>
  <si>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</si>
  <si>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</si>
  <si>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</si>
  <si>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</si>
  <si>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</si>
  <si>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</si>
  <si>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</si>
  <si>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</si>
  <si>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</si>
  <si>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</si>
  <si>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</si>
  <si>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</si>
  <si>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</si>
  <si>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</si>
  <si>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</si>
  <si>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</si>
  <si>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</si>
  <si>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</si>
  <si>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</si>
  <si>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</si>
  <si>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</si>
  <si>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</si>
  <si>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</si>
  <si>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</si>
  <si>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</si>
  <si>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</si>
  <si>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</si>
  <si>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</si>
  <si>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</si>
  <si>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</si>
  <si>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</si>
  <si>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</si>
  <si>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</si>
  <si>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</si>
  <si>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</si>
  <si>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</si>
  <si>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</si>
  <si>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</si>
  <si>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</si>
  <si>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</si>
  <si>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</si>
  <si>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</si>
  <si>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</si>
  <si>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</si>
  <si>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</si>
  <si>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</si>
  <si>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</si>
  <si>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</si>
  <si>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</si>
  <si>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</si>
  <si>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</si>
  <si>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</si>
  <si>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</si>
  <si>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</si>
  <si>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</si>
  <si>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</si>
  <si>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</si>
  <si>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</si>
  <si>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</si>
  <si>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</si>
  <si>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</si>
  <si>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</si>
  <si>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</si>
  <si>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</si>
  <si>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</si>
  <si>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</si>
  <si>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</si>
  <si>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</si>
  <si>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</si>
  <si>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</si>
  <si>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</si>
  <si>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</si>
  <si>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</si>
  <si>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</si>
  <si>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</si>
  <si>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</si>
  <si>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</si>
  <si>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</si>
  <si>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</si>
  <si>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</si>
  <si>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</si>
  <si>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</si>
  <si>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</si>
  <si>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</si>
  <si>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</si>
  <si>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</si>
  <si>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</si>
  <si>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</si>
  <si>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</si>
  <si>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</si>
  <si>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</si>
  <si>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</si>
  <si>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</si>
  <si>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</si>
  <si>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</si>
  <si>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</si>
  <si>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</si>
  <si>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</si>
  <si>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</si>
  <si>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</si>
  <si>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</si>
  <si>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</si>
  <si>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</si>
  <si>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</si>
  <si>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</si>
  <si>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</si>
  <si>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</si>
  <si>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</si>
  <si>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</si>
  <si>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</si>
  <si>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</si>
  <si>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</si>
  <si>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</si>
  <si>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</si>
  <si>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</si>
  <si>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</si>
  <si>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</si>
  <si>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</si>
  <si>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</si>
  <si>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</si>
  <si>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</si>
  <si>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</si>
  <si>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</si>
  <si>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</si>
  <si>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</si>
  <si>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</si>
  <si>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</si>
  <si>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</si>
  <si>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</si>
  <si>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</si>
  <si>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</si>
  <si>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</si>
  <si>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</si>
  <si>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</si>
  <si>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</si>
  <si>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</si>
  <si>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</si>
  <si>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</si>
  <si>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</si>
  <si>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</si>
  <si>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</si>
  <si>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</si>
  <si>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</si>
  <si>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</si>
  <si>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</si>
  <si>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</si>
  <si>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</si>
  <si>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</si>
  <si>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</si>
  <si>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</si>
  <si>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</si>
  <si>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</si>
  <si>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</si>
  <si>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</si>
  <si>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</si>
  <si>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</si>
  <si>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</si>
  <si>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</si>
  <si>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</si>
  <si>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</si>
  <si>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</si>
  <si>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</si>
  <si>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</si>
  <si>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</si>
  <si>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</si>
  <si>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</si>
  <si>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</si>
  <si>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</si>
  <si>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</si>
  <si>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</si>
  <si>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</si>
  <si>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</si>
  <si>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</si>
  <si>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</si>
  <si>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</si>
  <si>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</si>
  <si>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</si>
  <si>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</si>
  <si>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</si>
  <si>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</si>
  <si>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</si>
  <si>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</si>
  <si>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</si>
  <si>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</si>
  <si>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</si>
  <si>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</si>
  <si>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</si>
  <si>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</si>
  <si>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</si>
  <si>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</si>
  <si>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</si>
  <si>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</si>
  <si>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</si>
  <si>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</si>
  <si>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</si>
  <si>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</si>
  <si>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</si>
  <si>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</si>
  <si>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</si>
  <si>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</si>
  <si>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</si>
  <si>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</si>
  <si>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</si>
  <si>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</si>
  <si>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</si>
  <si>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</si>
  <si>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</si>
  <si>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</si>
  <si>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</si>
  <si>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</si>
  <si>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</si>
  <si>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</si>
  <si>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</si>
  <si>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</si>
  <si>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</si>
  <si>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</si>
  <si>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</si>
  <si>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</si>
  <si>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</si>
  <si>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</si>
  <si>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</si>
  <si>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</si>
  <si>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</si>
  <si>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</si>
  <si>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</si>
  <si>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</si>
  <si>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</si>
  <si>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</si>
  <si>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</si>
  <si>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</si>
  <si>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</si>
  <si>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</si>
  <si>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</si>
  <si>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</si>
  <si>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</si>
  <si>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</si>
  <si>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</si>
  <si>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</si>
  <si>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</si>
  <si>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</si>
  <si>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</si>
  <si>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</si>
  <si>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</si>
  <si>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</si>
  <si>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</si>
  <si>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</si>
  <si>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</si>
  <si>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</si>
  <si>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</si>
  <si>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</si>
  <si>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</si>
  <si>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</si>
  <si>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</si>
  <si>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</si>
  <si>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</si>
  <si>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</si>
  <si>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</si>
  <si>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</si>
  <si>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</si>
  <si>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</si>
  <si>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</si>
  <si>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</si>
  <si>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</si>
  <si>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</si>
  <si>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</si>
  <si>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</si>
  <si>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</si>
  <si>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</si>
  <si>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</si>
  <si>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</si>
  <si>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</si>
  <si>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</si>
  <si>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</si>
  <si>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</si>
  <si>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</si>
  <si>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</si>
  <si>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</si>
  <si>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</si>
  <si>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</si>
  <si>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</si>
  <si>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</si>
  <si>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</si>
  <si>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</si>
  <si>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</si>
  <si>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</si>
  <si>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</si>
  <si>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</si>
  <si>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</si>
  <si>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</si>
  <si>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</si>
  <si>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</si>
  <si>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</si>
  <si>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</si>
  <si>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</si>
  <si>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</si>
  <si>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</si>
  <si>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</si>
  <si>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</si>
  <si>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</si>
  <si>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</si>
  <si>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</si>
  <si>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</si>
  <si>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</si>
  <si>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</si>
  <si>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</si>
  <si>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</si>
  <si>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</si>
  <si>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</si>
  <si>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</si>
  <si>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</si>
  <si>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</si>
  <si>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</si>
  <si>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</si>
  <si>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</si>
  <si>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</si>
  <si>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</si>
  <si>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</si>
  <si>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</si>
  <si>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</si>
  <si>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</si>
  <si>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</si>
  <si>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</si>
  <si>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</si>
  <si>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</si>
  <si>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</si>
  <si>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</si>
  <si>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</si>
  <si>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</si>
  <si>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</si>
  <si>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</si>
  <si>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</si>
  <si>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</si>
  <si>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</si>
  <si>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</si>
  <si>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</si>
  <si>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</si>
  <si>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</si>
  <si>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</si>
  <si>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</si>
  <si>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</si>
  <si>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</si>
  <si>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</si>
  <si>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</si>
  <si>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</si>
  <si>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</si>
  <si>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</si>
  <si>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</si>
  <si>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</si>
  <si>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</si>
  <si>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</si>
  <si>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</si>
  <si>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</si>
  <si>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</si>
  <si>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</si>
  <si>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</si>
  <si>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</si>
  <si>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</si>
  <si>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</si>
  <si>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</si>
  <si>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</si>
  <si>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</si>
  <si>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</si>
  <si>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</si>
  <si>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</si>
  <si>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</si>
  <si>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</si>
  <si>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</si>
  <si>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</si>
  <si>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</si>
  <si>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</si>
  <si>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</si>
  <si>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</si>
  <si>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</si>
  <si>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</si>
  <si>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</si>
  <si>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</si>
  <si>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</si>
  <si>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</si>
  <si>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</si>
  <si>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</si>
  <si>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</si>
  <si>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</si>
  <si>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</si>
  <si>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</si>
  <si>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</si>
  <si>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</si>
  <si>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</si>
  <si>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</si>
  <si>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</si>
  <si>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</si>
  <si>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</si>
  <si>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</si>
  <si>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</si>
  <si>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</si>
  <si>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</si>
  <si>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</si>
  <si>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</si>
  <si>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</si>
  <si>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</si>
  <si>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</si>
  <si>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</si>
  <si>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</si>
  <si>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</si>
  <si>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</si>
  <si>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</si>
  <si>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</si>
  <si>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</si>
  <si>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</si>
  <si>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</si>
  <si>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</si>
  <si>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</si>
  <si>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</si>
  <si>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</si>
  <si>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</si>
  <si>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</si>
  <si>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</si>
  <si>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</si>
  <si>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</si>
  <si>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</si>
  <si>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</si>
  <si>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</si>
  <si>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</si>
  <si>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</si>
  <si>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</si>
  <si>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</si>
  <si>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</si>
  <si>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</si>
  <si>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</si>
  <si>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</si>
  <si>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</si>
  <si>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</si>
  <si>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</si>
  <si>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</si>
  <si>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</si>
  <si>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</si>
  <si>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</si>
  <si>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</si>
  <si>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</si>
  <si>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</si>
  <si>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</si>
  <si>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</si>
  <si>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</si>
  <si>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</si>
  <si>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</si>
  <si>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</si>
  <si>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</si>
  <si>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</si>
  <si>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</si>
  <si>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</si>
  <si>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</si>
  <si>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</si>
  <si>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</si>
  <si>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</si>
  <si>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</si>
  <si>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</si>
  <si>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</si>
  <si>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</si>
  <si>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</si>
  <si>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</si>
  <si>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</si>
  <si>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</si>
  <si>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</si>
  <si>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</si>
  <si>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</si>
  <si>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</si>
  <si>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</si>
  <si>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</si>
  <si>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</si>
  <si>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</si>
  <si>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</si>
  <si>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</si>
  <si>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</si>
  <si>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</si>
  <si>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</si>
  <si>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</si>
  <si>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</si>
  <si>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</si>
  <si>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</si>
  <si>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</si>
  <si>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</si>
  <si>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</si>
  <si>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</si>
  <si>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</si>
  <si>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</si>
  <si>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</si>
  <si>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</si>
  <si>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</si>
  <si>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</si>
  <si>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</si>
  <si>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</si>
  <si>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</si>
  <si>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</si>
  <si>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</si>
  <si>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</si>
  <si>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</si>
  <si>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</si>
  <si>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</si>
  <si>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</si>
  <si>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</si>
  <si>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</si>
  <si>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</si>
  <si>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</si>
  <si>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</si>
  <si>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</si>
  <si>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</si>
  <si>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</si>
  <si>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</si>
  <si>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</si>
  <si>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</si>
  <si>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</si>
  <si>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</si>
  <si>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</si>
  <si>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</si>
  <si>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</si>
  <si>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</si>
  <si>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</si>
  <si>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</si>
  <si>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</si>
  <si>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</si>
  <si>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</si>
  <si>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</si>
  <si>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</si>
  <si>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</si>
  <si>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</si>
  <si>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</si>
  <si>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</si>
  <si>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</si>
  <si>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</si>
  <si>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</si>
  <si>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</si>
  <si>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</si>
  <si>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</si>
  <si>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</si>
  <si>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</si>
  <si>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</si>
  <si>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</si>
  <si>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</si>
  <si>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</si>
  <si>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</si>
  <si>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</si>
  <si>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</si>
  <si>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</si>
  <si>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</si>
  <si>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</si>
  <si>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</si>
  <si>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</si>
  <si>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</si>
  <si>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</si>
  <si>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</si>
  <si>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</si>
  <si>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</si>
  <si>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</si>
  <si>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</si>
  <si>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</si>
  <si>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</si>
  <si>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</si>
  <si>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</si>
  <si>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</si>
  <si>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</si>
  <si>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</si>
  <si>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</si>
  <si>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</si>
  <si>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</si>
  <si>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</si>
  <si>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</si>
  <si>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</si>
  <si>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</si>
  <si>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</si>
  <si>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</si>
  <si>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</si>
  <si>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</si>
  <si>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</si>
  <si>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</si>
  <si>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</si>
  <si>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</si>
  <si>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</si>
  <si>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</si>
  <si>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</si>
  <si>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</si>
  <si>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</si>
  <si>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</si>
  <si>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</si>
  <si>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</si>
  <si>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</si>
  <si>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</si>
  <si>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</si>
  <si>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</si>
  <si>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</si>
  <si>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</si>
  <si>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</si>
  <si>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</si>
  <si>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</si>
  <si>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</si>
  <si>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</si>
  <si>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</si>
  <si>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</si>
  <si>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</si>
  <si>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</si>
  <si>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</si>
  <si>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</si>
  <si>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</si>
  <si>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</si>
  <si>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</si>
  <si>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</si>
  <si>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</si>
  <si>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</si>
  <si>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</si>
  <si>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</si>
  <si>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</si>
  <si>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</si>
  <si>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</si>
  <si>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</si>
  <si>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</si>
  <si>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</si>
  <si>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</si>
  <si>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</si>
  <si>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</si>
  <si>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</si>
  <si>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</si>
  <si>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</si>
  <si>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</si>
  <si>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</si>
  <si>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</si>
  <si>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</si>
  <si>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</si>
  <si>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</si>
  <si>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</si>
  <si>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</si>
  <si>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</si>
  <si>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</si>
  <si>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</si>
  <si>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</si>
  <si>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</si>
  <si>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</si>
  <si>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</si>
  <si>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</si>
  <si>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</si>
  <si>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</si>
  <si>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</si>
  <si>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</si>
  <si>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</si>
  <si>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</si>
  <si>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</si>
  <si>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</si>
  <si>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</si>
  <si>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</si>
  <si>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</si>
  <si>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</si>
  <si>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</si>
  <si>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</si>
  <si>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</si>
  <si>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</si>
  <si>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</si>
  <si>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</si>
  <si>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</si>
  <si>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</si>
  <si>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</si>
  <si>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</si>
  <si>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</si>
  <si>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</si>
  <si>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</si>
  <si>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</si>
  <si>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</si>
  <si>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</si>
  <si>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</si>
  <si>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</si>
  <si>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</si>
  <si>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</si>
  <si>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</si>
  <si>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</si>
  <si>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</si>
  <si>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</si>
  <si>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</si>
  <si>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</si>
  <si>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</si>
  <si>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</si>
  <si>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</si>
  <si>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</si>
  <si>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</si>
  <si>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</si>
  <si>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</si>
  <si>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</si>
  <si>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</si>
  <si>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</si>
  <si>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</si>
  <si>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</si>
  <si>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</si>
  <si>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</si>
  <si>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</si>
  <si>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</si>
  <si>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</si>
  <si>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</si>
  <si>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</si>
  <si>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</si>
  <si>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</si>
  <si>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</si>
  <si>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</si>
  <si>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</si>
  <si>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</si>
  <si>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</si>
  <si>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</si>
  <si>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</si>
  <si>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</si>
  <si>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</si>
  <si>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</si>
  <si>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</si>
  <si>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</si>
  <si>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</si>
  <si>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</si>
  <si>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</si>
  <si>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</si>
  <si>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</si>
  <si>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</si>
  <si>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</si>
  <si>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</si>
  <si>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</si>
  <si>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</si>
  <si>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</si>
  <si>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</si>
  <si>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</si>
  <si>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</si>
  <si>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</si>
  <si>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</si>
  <si>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</si>
  <si>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</si>
  <si>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</si>
  <si>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</si>
  <si>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</si>
  <si>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</si>
  <si>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</si>
  <si>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</si>
  <si>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</si>
  <si>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</si>
  <si>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</si>
  <si>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</si>
  <si>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</si>
  <si>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</si>
  <si>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</si>
  <si>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</si>
  <si>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</si>
  <si>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</si>
  <si>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</si>
  <si>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</si>
  <si>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</si>
  <si>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</si>
  <si>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</si>
  <si>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</si>
  <si>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</si>
  <si>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</si>
  <si>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</si>
  <si>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</si>
  <si>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</si>
  <si>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</si>
  <si>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</si>
  <si>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</si>
  <si>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</si>
  <si>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</si>
  <si>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</si>
  <si>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</si>
  <si>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</si>
  <si>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</si>
  <si>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</si>
  <si>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</si>
  <si>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</si>
  <si>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</si>
  <si>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</si>
  <si>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</si>
  <si>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</si>
  <si>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</si>
  <si>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</si>
  <si>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</si>
  <si>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</si>
  <si>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</si>
  <si>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</si>
  <si>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</si>
  <si>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</si>
  <si>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</si>
  <si>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</si>
  <si>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</si>
  <si>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</si>
  <si>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</si>
  <si>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</si>
  <si>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</si>
  <si>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</si>
  <si>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</si>
  <si>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</si>
  <si>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</si>
  <si>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</si>
  <si>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</si>
  <si>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</si>
  <si>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</si>
  <si>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</si>
  <si>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</si>
  <si>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</si>
  <si>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</si>
  <si>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</si>
  <si>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</si>
  <si>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</si>
  <si>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</si>
  <si>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</si>
  <si>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</si>
  <si>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</si>
  <si>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</si>
  <si>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</si>
  <si>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</si>
  <si>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</si>
  <si>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</si>
  <si>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</si>
  <si>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</si>
  <si>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</si>
  <si>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</si>
  <si>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</si>
  <si>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</si>
  <si>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</si>
  <si>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</si>
  <si>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</si>
  <si>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</si>
  <si>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</si>
  <si>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</si>
  <si>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</si>
  <si>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</si>
  <si>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</si>
  <si>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</si>
  <si>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</si>
  <si>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</si>
  <si>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</si>
  <si>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</si>
  <si>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</si>
  <si>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</si>
  <si>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</si>
  <si>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</si>
  <si>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</si>
  <si>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</si>
  <si>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</si>
  <si>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</si>
  <si>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</si>
  <si>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</si>
  <si>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</si>
  <si>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</si>
  <si>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</si>
  <si>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</si>
  <si>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</si>
  <si>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</si>
  <si>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</si>
  <si>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</si>
  <si>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</si>
  <si>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</si>
  <si>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</si>
  <si>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</si>
  <si>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</si>
  <si>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</si>
  <si>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</si>
  <si>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</si>
  <si>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</si>
  <si>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</si>
  <si>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</si>
  <si>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</si>
  <si>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</si>
  <si>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</si>
  <si>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</si>
  <si>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</si>
  <si>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</si>
  <si>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</si>
  <si>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</si>
  <si>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</si>
  <si>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</si>
  <si>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</si>
  <si>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</si>
  <si>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</si>
  <si>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</si>
  <si>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</si>
  <si>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</si>
  <si>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</si>
  <si>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</si>
  <si>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</si>
  <si>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</si>
  <si>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</si>
  <si>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</si>
  <si>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</si>
  <si>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</si>
  <si>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</si>
  <si>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</si>
  <si>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</si>
  <si>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</si>
  <si>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</si>
  <si>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</si>
  <si>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</si>
  <si>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</si>
  <si>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</si>
  <si>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</si>
  <si>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</si>
  <si>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</si>
  <si>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</si>
  <si>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</si>
  <si>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</si>
  <si>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</si>
  <si>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</si>
  <si>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</si>
  <si>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</si>
  <si>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</si>
  <si>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</si>
  <si>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</si>
  <si>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</si>
  <si>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</si>
  <si>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</si>
  <si>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</si>
  <si>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</si>
  <si>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</si>
  <si>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</si>
  <si>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</si>
  <si>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</si>
  <si>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</si>
  <si>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</si>
  <si>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</si>
  <si>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</si>
  <si>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</si>
  <si>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</si>
  <si>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</si>
  <si>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</si>
  <si>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</si>
  <si>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</si>
  <si>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</si>
  <si>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</si>
  <si>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</si>
  <si>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</si>
  <si>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</si>
  <si>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</si>
  <si>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</si>
  <si>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</si>
  <si>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</si>
  <si>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</si>
  <si>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</si>
  <si>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</si>
  <si>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</si>
  <si>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</si>
  <si>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</si>
  <si>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</si>
  <si>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</si>
  <si>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</si>
  <si>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</si>
  <si>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</si>
  <si>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</si>
  <si>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</si>
  <si>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</si>
  <si>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</si>
  <si>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</si>
  <si>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</si>
  <si>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</si>
  <si>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</si>
  <si>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</si>
  <si>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</si>
  <si>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</si>
  <si>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</si>
  <si>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</si>
  <si>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</si>
  <si>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</si>
  <si>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</si>
  <si>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</si>
  <si>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</si>
  <si>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</si>
  <si>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</si>
  <si>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</si>
  <si>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</si>
  <si>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</si>
  <si>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</si>
  <si>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</si>
  <si>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</si>
  <si>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</si>
  <si>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</si>
  <si>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</si>
  <si>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</si>
  <si>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</si>
  <si>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</si>
  <si>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</si>
  <si>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</si>
  <si>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</si>
  <si>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</si>
  <si>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</si>
  <si>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</si>
  <si>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</si>
  <si>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</si>
  <si>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</si>
  <si>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</si>
  <si>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</si>
  <si>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</si>
  <si>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</si>
  <si>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</si>
  <si>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</si>
  <si>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</si>
  <si>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</si>
  <si>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</si>
  <si>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</si>
  <si>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</si>
  <si>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</si>
  <si>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</si>
  <si>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</si>
  <si>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</si>
  <si>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</si>
  <si>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</si>
  <si>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</si>
  <si>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</si>
  <si>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</si>
  <si>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</si>
  <si>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</si>
  <si>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</si>
  <si>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</si>
  <si>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</si>
  <si>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</si>
  <si>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</si>
  <si>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</si>
  <si>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</si>
  <si>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</si>
  <si>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</si>
  <si>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</si>
  <si>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</si>
  <si>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</si>
  <si>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</si>
  <si>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</si>
  <si>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</si>
  <si>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</si>
  <si>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</si>
  <si>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</si>
  <si>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</si>
  <si>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</si>
  <si>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</si>
  <si>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</si>
  <si>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</si>
  <si>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</si>
  <si>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</si>
  <si>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</si>
  <si>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</si>
  <si>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</si>
  <si>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</si>
  <si>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</si>
  <si>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</si>
  <si>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</si>
  <si>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</si>
  <si>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</si>
  <si>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</si>
  <si>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</si>
  <si>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</si>
  <si>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</si>
  <si>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</si>
  <si>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</si>
  <si>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</si>
  <si>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</si>
  <si>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</si>
  <si>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</si>
  <si>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</si>
  <si>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</si>
  <si>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</si>
  <si>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</si>
  <si>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</si>
  <si>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</si>
  <si>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</si>
  <si>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</si>
  <si>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</si>
  <si>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</si>
  <si>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</si>
  <si>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</si>
  <si>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</si>
  <si>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</si>
  <si>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</si>
  <si>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</si>
  <si>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</si>
  <si>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</si>
  <si>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</si>
  <si>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</si>
  <si>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</si>
  <si>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</si>
  <si>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</si>
  <si>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</si>
  <si>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</si>
  <si>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</si>
  <si>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</si>
  <si>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</si>
  <si>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</si>
  <si>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</si>
  <si>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</si>
  <si>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</si>
  <si>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</si>
  <si>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</si>
  <si>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</si>
  <si>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</si>
  <si>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</si>
  <si>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</si>
  <si>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</si>
  <si>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</si>
  <si>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</si>
  <si>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</si>
  <si>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</si>
  <si>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</si>
  <si>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</si>
  <si>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</si>
  <si>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</si>
  <si>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</si>
  <si>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</si>
  <si>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</si>
  <si>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</si>
  <si>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</si>
  <si>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</si>
  <si>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</si>
  <si>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</si>
  <si>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</si>
  <si>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</si>
  <si>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</si>
  <si>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</si>
  <si>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</si>
  <si>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</si>
  <si>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</si>
  <si>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</si>
  <si>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</si>
  <si>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</si>
  <si>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</si>
  <si>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</si>
  <si>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</si>
  <si>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</si>
  <si>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</si>
  <si>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</si>
  <si>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</si>
  <si>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</si>
  <si>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</si>
  <si>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</si>
  <si>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</si>
  <si>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</si>
  <si>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</si>
  <si>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</si>
  <si>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</si>
  <si>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</si>
  <si>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</si>
  <si>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</si>
  <si>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</si>
  <si>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</si>
  <si>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</si>
  <si>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</si>
  <si>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</si>
  <si>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</si>
  <si>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</si>
  <si>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</si>
  <si>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</si>
  <si>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</si>
  <si>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</si>
  <si>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</si>
  <si>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</si>
  <si>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</si>
  <si>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</si>
  <si>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</si>
  <si>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</si>
  <si>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</si>
  <si>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</si>
  <si>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</si>
  <si>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</si>
  <si>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</si>
  <si>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</si>
  <si>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</si>
  <si>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</si>
  <si>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</si>
  <si>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</si>
  <si>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</si>
  <si>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</si>
  <si>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</si>
  <si>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</si>
  <si>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</si>
  <si>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</si>
  <si>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</si>
  <si>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</si>
  <si>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</si>
  <si>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</si>
  <si>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</si>
  <si>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</si>
  <si>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</si>
  <si>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</si>
  <si>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</si>
  <si>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</si>
  <si>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</si>
  <si>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</si>
  <si>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</si>
  <si>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</si>
  <si>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</si>
  <si>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</si>
  <si>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</si>
  <si>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</si>
  <si>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</si>
  <si>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</si>
  <si>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</si>
  <si>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</si>
  <si>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</si>
  <si>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</si>
  <si>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</si>
  <si>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</si>
  <si>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</si>
  <si>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</si>
  <si>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</si>
  <si>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</si>
  <si>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</si>
  <si>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</si>
  <si>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</si>
  <si>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</si>
  <si>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</si>
  <si>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</si>
  <si>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</si>
  <si>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</si>
  <si>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</si>
  <si>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</si>
  <si>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</si>
  <si>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</si>
  <si>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</si>
  <si>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</si>
  <si>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</si>
  <si>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</si>
  <si>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</si>
  <si>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</si>
  <si>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</si>
  <si>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</si>
  <si>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</si>
  <si>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</si>
  <si>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</si>
  <si>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</si>
  <si>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</si>
  <si>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</si>
  <si>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</si>
  <si>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</si>
  <si>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</si>
  <si>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</si>
  <si>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</si>
  <si>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</si>
  <si>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</si>
  <si>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</si>
  <si>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</si>
  <si>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</si>
  <si>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</si>
  <si>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</si>
  <si>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</si>
  <si>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</si>
  <si>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</si>
  <si>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</si>
  <si>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</si>
  <si>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</si>
  <si>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</si>
  <si>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</si>
  <si>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</si>
  <si>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</si>
  <si>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</si>
  <si>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</si>
  <si>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</si>
  <si>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</si>
  <si>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</si>
  <si>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</si>
  <si>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</si>
  <si>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</si>
  <si>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</si>
  <si>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</si>
  <si>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</si>
  <si>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</si>
  <si>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</si>
  <si>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</si>
  <si>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</si>
  <si>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</si>
  <si>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</si>
  <si>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</si>
  <si>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</si>
  <si>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</si>
  <si>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</si>
  <si>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</si>
  <si>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</si>
  <si>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</si>
  <si>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</si>
  <si>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</si>
  <si>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</si>
  <si>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</si>
  <si>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</si>
  <si>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</si>
  <si>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</si>
  <si>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</si>
  <si>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</si>
  <si>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</si>
  <si>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</si>
  <si>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</si>
  <si>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</si>
  <si>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</si>
  <si>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</si>
  <si>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</si>
  <si>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</si>
  <si>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</si>
  <si>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</si>
  <si>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</si>
  <si>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</si>
  <si>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</si>
  <si>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</si>
  <si>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</si>
  <si>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</si>
  <si>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</si>
  <si>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</si>
  <si>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</si>
  <si>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</si>
  <si>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</si>
  <si>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</si>
  <si>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</si>
  <si>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</si>
  <si>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</si>
  <si>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</si>
  <si>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</si>
  <si>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</si>
  <si>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</si>
  <si>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</si>
  <si>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</si>
  <si>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</si>
  <si>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</si>
  <si>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</si>
  <si>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</si>
  <si>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</si>
  <si>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</si>
  <si>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</si>
  <si>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</si>
  <si>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</si>
  <si>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</si>
  <si>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</si>
  <si>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</si>
  <si>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</si>
  <si>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</si>
  <si>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</si>
  <si>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</si>
  <si>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</si>
  <si>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</si>
  <si>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</si>
  <si>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</si>
  <si>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</si>
  <si>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</si>
  <si>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</si>
  <si>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</si>
  <si>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</si>
  <si>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</si>
  <si>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</si>
  <si>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</si>
  <si>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</si>
  <si>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</si>
  <si>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</si>
  <si>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</si>
  <si>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</si>
  <si>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</si>
  <si>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</si>
  <si>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</si>
  <si>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</si>
  <si>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</si>
  <si>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</si>
  <si>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</si>
  <si>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</si>
  <si>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</si>
  <si>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</si>
  <si>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</si>
  <si>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</si>
  <si>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</si>
  <si>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</si>
  <si>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</si>
  <si>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</si>
  <si>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</si>
  <si>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</si>
  <si>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</si>
  <si>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</si>
  <si>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</si>
  <si>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</si>
  <si>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</si>
  <si>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</si>
  <si>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</si>
  <si>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</si>
  <si>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</si>
  <si>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</si>
  <si>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</si>
  <si>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</si>
  <si>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</si>
  <si>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</si>
  <si>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</si>
  <si>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</si>
  <si>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</si>
  <si>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</si>
  <si>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</si>
  <si>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</si>
  <si>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</si>
  <si>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</si>
  <si>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</si>
  <si>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</si>
  <si>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</si>
  <si>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</si>
  <si>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</si>
  <si>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</si>
  <si>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</si>
  <si>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</si>
  <si>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</si>
  <si>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</si>
  <si>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</si>
  <si>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</si>
  <si>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</si>
  <si>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</si>
  <si>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</si>
  <si>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</si>
  <si>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</si>
  <si>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</si>
  <si>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</si>
  <si>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</si>
  <si>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</si>
  <si>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</si>
  <si>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</si>
  <si>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</si>
  <si>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</si>
  <si>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</si>
  <si>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</si>
  <si>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</si>
  <si>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</si>
  <si>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</si>
  <si>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</si>
  <si>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</si>
  <si>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</si>
  <si>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</si>
  <si>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</si>
  <si>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</si>
  <si>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</si>
  <si>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</si>
  <si>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</si>
  <si>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</si>
  <si>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</si>
  <si>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</si>
  <si>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</si>
  <si>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</si>
  <si>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</si>
  <si>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</si>
  <si>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</si>
  <si>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</si>
  <si>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</si>
  <si>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</si>
  <si>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</si>
  <si>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</si>
  <si>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</si>
  <si>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</si>
  <si>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</si>
  <si>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</si>
  <si>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</si>
  <si>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</si>
  <si>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</si>
  <si>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</si>
  <si>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</si>
  <si>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</si>
  <si>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</si>
  <si>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</si>
  <si>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</si>
  <si>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</si>
  <si>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</si>
  <si>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</si>
  <si>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</si>
  <si>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</si>
  <si>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</si>
  <si>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</si>
  <si>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</si>
  <si>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</si>
  <si>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</si>
  <si>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</si>
  <si>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</si>
  <si>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</si>
  <si>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</si>
  <si>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</si>
  <si>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</si>
  <si>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</si>
  <si>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</si>
  <si>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</si>
  <si>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</si>
  <si>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</si>
  <si>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</si>
  <si>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</si>
  <si>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</si>
  <si>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</si>
  <si>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</si>
  <si>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</si>
  <si>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</si>
  <si>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</si>
  <si>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</si>
  <si>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</si>
  <si>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</si>
  <si>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</si>
  <si>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</si>
  <si>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</si>
  <si>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</si>
  <si>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</si>
  <si>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</si>
  <si>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</si>
  <si>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</si>
  <si>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</si>
  <si>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</si>
  <si>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</si>
  <si>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</si>
  <si>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</si>
  <si>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</si>
  <si>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</si>
  <si>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</si>
  <si>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</si>
  <si>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</si>
  <si>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</si>
  <si>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</si>
  <si>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</si>
  <si>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</si>
  <si>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</si>
  <si>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</si>
  <si>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</si>
  <si>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</si>
  <si>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</si>
  <si>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</si>
  <si>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</si>
  <si>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</si>
  <si>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</si>
  <si>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</si>
  <si>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</si>
  <si>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</si>
  <si>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</si>
  <si>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</si>
  <si>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</si>
  <si>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</si>
  <si>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</si>
  <si>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</si>
  <si>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</si>
  <si>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</si>
  <si>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</si>
  <si>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</si>
  <si>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</si>
  <si>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</si>
  <si>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</si>
  <si>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</si>
  <si>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</si>
  <si>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</si>
  <si>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</si>
  <si>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</si>
  <si>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</si>
  <si>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</si>
  <si>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</si>
  <si>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</si>
  <si>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</si>
  <si>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</si>
  <si>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</si>
  <si>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</si>
  <si>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</si>
  <si>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</si>
  <si>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</si>
  <si>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</si>
  <si>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</si>
  <si>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</si>
  <si>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</si>
  <si>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</si>
  <si>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</si>
  <si>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</si>
  <si>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</si>
  <si>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</si>
  <si>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</si>
  <si>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</si>
  <si>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</si>
  <si>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</si>
  <si>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</si>
  <si>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</si>
  <si>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</si>
  <si>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</si>
  <si>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</si>
  <si>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</si>
  <si>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</si>
  <si>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</si>
  <si>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</si>
  <si>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</si>
  <si>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</si>
  <si>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</si>
  <si>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</si>
  <si>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</si>
  <si>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</si>
  <si>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</si>
  <si>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</si>
  <si>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</si>
  <si>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</si>
  <si>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</si>
  <si>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</si>
  <si>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</si>
  <si>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</si>
  <si>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</si>
  <si>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</si>
  <si>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</si>
  <si>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</si>
  <si>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</si>
  <si>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</si>
  <si>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</si>
  <si>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</si>
  <si>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</si>
  <si>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</si>
  <si>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</si>
  <si>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</si>
  <si>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</si>
  <si>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</si>
  <si>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</si>
  <si>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</si>
  <si>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</si>
  <si>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</si>
  <si>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</si>
  <si>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</si>
  <si>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</si>
  <si>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</si>
  <si>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</si>
  <si>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</si>
  <si>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</si>
  <si>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</si>
  <si>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</si>
  <si>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</si>
  <si>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</si>
  <si>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</si>
  <si>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</si>
  <si>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</si>
  <si>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</si>
  <si>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</si>
  <si>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</si>
  <si>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</si>
  <si>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</si>
  <si>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</si>
  <si>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</si>
  <si>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</si>
  <si>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</si>
  <si>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</si>
  <si>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</si>
  <si>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</si>
  <si>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</si>
  <si>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</si>
  <si>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</si>
  <si>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</si>
  <si>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</si>
  <si>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</si>
  <si>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</si>
  <si>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</si>
  <si>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</si>
  <si>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</si>
  <si>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</si>
  <si>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</si>
  <si>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</si>
  <si>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</si>
  <si>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</si>
  <si>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</si>
  <si>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</si>
  <si>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</si>
  <si>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</si>
  <si>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</si>
  <si>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</si>
  <si>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</si>
  <si>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</si>
  <si>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</si>
  <si>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</si>
  <si>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</si>
  <si>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</si>
  <si>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</si>
  <si>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</si>
  <si>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</si>
  <si>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</si>
  <si>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</si>
  <si>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</si>
  <si>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</si>
  <si>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</si>
  <si>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</si>
  <si>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</si>
  <si>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</si>
  <si>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</si>
  <si>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</si>
  <si>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</si>
  <si>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</si>
  <si>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</si>
  <si>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</si>
  <si>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</si>
  <si>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</si>
  <si>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</si>
  <si>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</si>
  <si>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</si>
  <si>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</si>
  <si>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</si>
  <si>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</si>
  <si>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</si>
  <si>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</si>
  <si>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</si>
  <si>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</si>
  <si>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</si>
  <si>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</si>
  <si>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</si>
  <si>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</si>
  <si>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</si>
  <si>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</si>
  <si>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</si>
  <si>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</si>
  <si>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</si>
  <si>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</si>
  <si>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</si>
  <si>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</si>
  <si>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</si>
  <si>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</si>
  <si>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</si>
  <si>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</si>
  <si>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</si>
  <si>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</si>
  <si>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</si>
  <si>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</si>
  <si>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</si>
  <si>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</si>
  <si>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</si>
  <si>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</si>
  <si>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</si>
  <si>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</si>
  <si>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</si>
  <si>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</si>
  <si>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</si>
  <si>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</si>
  <si>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</si>
  <si>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</si>
  <si>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</si>
  <si>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</si>
  <si>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</si>
  <si>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</si>
  <si>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</si>
  <si>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</si>
  <si>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</si>
  <si>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</si>
  <si>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</si>
  <si>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</si>
  <si>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</si>
  <si>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</si>
  <si>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</si>
  <si>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</si>
  <si>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</si>
  <si>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</si>
  <si>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</si>
  <si>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</si>
  <si>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</si>
  <si>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</si>
  <si>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</si>
  <si>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</si>
  <si>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</si>
  <si>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</si>
  <si>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</si>
  <si>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</si>
  <si>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</si>
  <si>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</si>
  <si>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</si>
  <si>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</si>
  <si>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</si>
  <si>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</si>
  <si>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</si>
  <si>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</si>
  <si>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</si>
  <si>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</si>
  <si>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</si>
  <si>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</si>
  <si>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</si>
  <si>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</si>
  <si>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</si>
  <si>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</si>
  <si>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</si>
  <si>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</si>
  <si>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</si>
  <si>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</si>
  <si>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</si>
  <si>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</si>
  <si>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</si>
  <si>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</si>
  <si>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</si>
  <si>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</si>
  <si>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</si>
  <si>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</si>
  <si>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</si>
  <si>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</si>
  <si>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</si>
  <si>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</si>
  <si>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</si>
  <si>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</si>
  <si>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</si>
  <si>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</si>
  <si>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</si>
  <si>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</si>
  <si>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</si>
  <si>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</si>
  <si>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</si>
  <si>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</si>
  <si>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</si>
  <si>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</si>
  <si>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</si>
  <si>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</si>
  <si>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</si>
  <si>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</si>
  <si>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</si>
  <si>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</si>
  <si>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</si>
  <si>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</si>
  <si>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</si>
  <si>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</si>
  <si>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</si>
  <si>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</si>
  <si>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</si>
  <si>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</si>
  <si>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</si>
  <si>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</si>
  <si>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</si>
  <si>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</si>
  <si>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</si>
  <si>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</si>
  <si>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</si>
  <si>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</si>
  <si>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</si>
  <si>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</si>
  <si>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</si>
  <si>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</si>
  <si>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</si>
  <si>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</si>
  <si>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</si>
  <si>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</si>
  <si>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</si>
  <si>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</si>
  <si>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</si>
  <si>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</si>
  <si>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</si>
  <si>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</si>
  <si>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</si>
  <si>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</si>
  <si>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</si>
  <si>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</si>
  <si>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</si>
  <si>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</si>
  <si>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</si>
  <si>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</si>
  <si>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</si>
  <si>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</si>
  <si>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</si>
  <si>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</si>
  <si>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</si>
  <si>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</si>
  <si>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</si>
  <si>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</si>
  <si>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</si>
  <si>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</si>
  <si>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</si>
  <si>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</si>
  <si>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</si>
  <si>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</si>
  <si>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</si>
  <si>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</si>
  <si>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</si>
  <si>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</si>
  <si>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</si>
  <si>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</si>
  <si>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</si>
  <si>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</si>
  <si>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</si>
  <si>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</si>
  <si>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</si>
  <si>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</si>
  <si>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</si>
  <si>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</si>
  <si>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</si>
  <si>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</si>
  <si>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</si>
  <si>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</si>
  <si>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</si>
  <si>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</si>
  <si>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</si>
  <si>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</si>
  <si>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</si>
  <si>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</si>
  <si>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</si>
  <si>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</si>
  <si>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</si>
  <si>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</si>
  <si>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</si>
  <si>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</si>
  <si>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</si>
  <si>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</si>
  <si>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</si>
  <si>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</si>
  <si>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</si>
  <si>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</si>
  <si>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</si>
  <si>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</si>
  <si>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</si>
  <si>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</si>
  <si>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</si>
  <si>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</si>
  <si>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</si>
  <si>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</si>
  <si>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</si>
  <si>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</si>
  <si>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</si>
  <si>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</si>
  <si>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</si>
  <si>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</si>
  <si>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</si>
  <si>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</si>
  <si>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</si>
  <si>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</si>
  <si>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</si>
  <si>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</si>
  <si>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</si>
  <si>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</si>
  <si>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</si>
  <si>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</si>
  <si>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</si>
  <si>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</si>
  <si>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</si>
  <si>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</si>
  <si>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</si>
  <si>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</si>
  <si>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</si>
  <si>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</si>
  <si>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</si>
  <si>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</si>
  <si>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</si>
  <si>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</si>
  <si>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</si>
  <si>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</si>
  <si>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</si>
  <si>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</si>
  <si>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</si>
  <si>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</si>
  <si>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</si>
  <si>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</si>
  <si>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</si>
  <si>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</si>
  <si>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</si>
  <si>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</si>
  <si>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</si>
  <si>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</si>
  <si>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</si>
  <si>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</si>
  <si>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</si>
  <si>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</si>
  <si>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</si>
  <si>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</si>
  <si>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</si>
  <si>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</si>
  <si>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</si>
  <si>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</si>
  <si>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</si>
  <si>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</si>
  <si>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</si>
  <si>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</si>
  <si>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</si>
  <si>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</si>
  <si>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</si>
  <si>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</si>
  <si>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</si>
  <si>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</si>
  <si>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</si>
  <si>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</si>
  <si>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</si>
  <si>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</si>
  <si>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</si>
  <si>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</si>
  <si>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</si>
  <si>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</si>
  <si>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</si>
  <si>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</si>
  <si>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</si>
  <si>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</si>
  <si>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</si>
  <si>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</si>
  <si>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</si>
  <si>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</si>
  <si>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</si>
  <si>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</si>
  <si>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</si>
  <si>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</si>
  <si>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</si>
  <si>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</si>
  <si>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</si>
  <si>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</si>
  <si>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</si>
  <si>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</si>
  <si>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</si>
  <si>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</si>
  <si>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</si>
  <si>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</si>
  <si>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</si>
  <si>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</si>
  <si>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</si>
  <si>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</si>
  <si>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</si>
  <si>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</si>
  <si>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</si>
  <si>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</si>
  <si>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</si>
  <si>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</si>
  <si>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</si>
  <si>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</si>
  <si>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</si>
  <si>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</si>
  <si>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</si>
  <si>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</si>
  <si>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</si>
  <si>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</si>
  <si>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</si>
  <si>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</si>
  <si>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</si>
  <si>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</si>
  <si>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</si>
  <si>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</si>
  <si>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</si>
  <si>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</si>
  <si>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</si>
  <si>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</si>
  <si>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</si>
  <si>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</si>
  <si>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</si>
  <si>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</si>
  <si>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</si>
  <si>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</si>
  <si>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</si>
  <si>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</si>
  <si>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</si>
  <si>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</si>
  <si>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</si>
  <si>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</si>
  <si>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</si>
  <si>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</si>
  <si>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</si>
  <si>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</si>
  <si>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</si>
  <si>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</si>
  <si>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</si>
  <si>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</si>
  <si>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</si>
  <si>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</si>
  <si>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</si>
  <si>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</si>
  <si>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</si>
  <si>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</si>
  <si>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</si>
  <si>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</si>
  <si>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</si>
  <si>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</si>
  <si>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</si>
  <si>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</si>
  <si>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</si>
  <si>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</si>
  <si>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</si>
  <si>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</si>
  <si>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</si>
  <si>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</si>
  <si>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</si>
  <si>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</si>
  <si>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</si>
  <si>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</si>
  <si>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</si>
  <si>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</si>
  <si>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</si>
  <si>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</si>
  <si>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</si>
  <si>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</si>
  <si>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</si>
  <si>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</si>
  <si>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</si>
  <si>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</si>
  <si>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</si>
  <si>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</si>
  <si>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</si>
  <si>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</si>
  <si>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</si>
  <si>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</si>
  <si>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</si>
  <si>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</si>
  <si>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</si>
  <si>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</si>
  <si>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</si>
  <si>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</si>
  <si>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</si>
  <si>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</si>
  <si>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</si>
  <si>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</si>
  <si>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</si>
  <si>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</si>
  <si>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</si>
  <si>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</si>
  <si>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</si>
  <si>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</si>
  <si>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</si>
  <si>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</si>
  <si>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</si>
  <si>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</si>
  <si>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</si>
  <si>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</si>
  <si>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</si>
  <si>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</si>
  <si>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</si>
  <si>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</si>
  <si>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</si>
  <si>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</si>
  <si>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</si>
  <si>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</si>
  <si>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</si>
  <si>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</si>
  <si>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</si>
  <si>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</si>
  <si>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</si>
  <si>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</si>
  <si>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</si>
  <si>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</si>
  <si>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</si>
  <si>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</si>
  <si>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</si>
  <si>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</si>
  <si>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</si>
  <si>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</si>
  <si>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</si>
  <si>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</si>
  <si>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</si>
  <si>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</si>
  <si>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</si>
  <si>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</si>
  <si>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</si>
  <si>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</si>
  <si>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</si>
  <si>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</si>
  <si>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</si>
  <si>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</si>
  <si>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</si>
  <si>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</si>
  <si>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</si>
  <si>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</si>
  <si>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</si>
  <si>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</si>
  <si>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</si>
  <si>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</si>
  <si>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</si>
  <si>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</si>
  <si>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</si>
  <si>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</si>
  <si>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</si>
  <si>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</si>
  <si>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</si>
  <si>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</si>
  <si>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</si>
  <si>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</si>
  <si>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</si>
  <si>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</si>
  <si>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</si>
  <si>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</si>
  <si>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</si>
  <si>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</si>
  <si>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</si>
  <si>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</si>
  <si>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</si>
  <si>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</si>
  <si>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</si>
  <si>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</si>
  <si>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</si>
  <si>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</si>
  <si>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</si>
  <si>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</si>
  <si>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</si>
  <si>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</si>
  <si>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</si>
  <si>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</si>
  <si>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</si>
  <si>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</si>
  <si>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</si>
  <si>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</si>
  <si>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</si>
  <si>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</si>
  <si>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</si>
  <si>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</si>
  <si>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</si>
  <si>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</si>
  <si>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</si>
  <si>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</si>
  <si>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</si>
  <si>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</si>
  <si>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</si>
  <si>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</si>
  <si>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</si>
  <si>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</si>
  <si>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</si>
  <si>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</si>
  <si>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</si>
  <si>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</si>
  <si>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</si>
  <si>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</si>
  <si>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</si>
  <si>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</si>
  <si>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</si>
  <si>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</si>
  <si>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</si>
  <si>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</si>
  <si>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</si>
  <si>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</si>
  <si>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</si>
  <si>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</si>
  <si>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</si>
  <si>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</si>
  <si>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</si>
  <si>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</si>
  <si>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</si>
  <si>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</si>
  <si>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</si>
  <si>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</si>
  <si>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</si>
  <si>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</si>
  <si>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</si>
  <si>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</si>
  <si>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</si>
  <si>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</si>
  <si>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</si>
  <si>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</si>
  <si>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</si>
  <si>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</si>
  <si>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</si>
  <si>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</si>
  <si>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</si>
  <si>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</si>
  <si>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</si>
  <si>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</si>
  <si>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</si>
  <si>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</si>
  <si>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</si>
  <si>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</si>
  <si>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</si>
  <si>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</si>
  <si>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</si>
  <si>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</si>
  <si>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</si>
  <si>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</si>
  <si>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</si>
  <si>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</si>
  <si>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</si>
  <si>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</si>
  <si>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</si>
  <si>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</si>
  <si>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</si>
  <si>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</si>
  <si>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</si>
  <si>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</si>
  <si>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</si>
  <si>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</si>
  <si>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</si>
  <si>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</si>
  <si>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</si>
  <si>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</si>
  <si>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</si>
  <si>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</si>
  <si>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</si>
  <si>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</si>
  <si>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</si>
  <si>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</si>
  <si>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</si>
  <si>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</si>
  <si>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</si>
  <si>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</si>
  <si>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</si>
  <si>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</si>
  <si>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</si>
  <si>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</si>
  <si>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</si>
  <si>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</si>
  <si>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</si>
  <si>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</si>
  <si>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</si>
  <si>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</si>
  <si>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</si>
  <si>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</si>
  <si>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</si>
  <si>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</si>
  <si>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</si>
  <si>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</si>
  <si>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</si>
  <si>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</si>
  <si>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</si>
  <si>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</si>
  <si>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</si>
  <si>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</si>
  <si>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</si>
  <si>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</si>
  <si>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</si>
  <si>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</si>
  <si>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</si>
  <si>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</si>
  <si>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</si>
  <si>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</si>
  <si>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</si>
  <si>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</si>
  <si>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</si>
  <si>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</si>
  <si>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</si>
  <si>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</si>
  <si>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</si>
  <si>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</si>
  <si>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</si>
  <si>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</si>
  <si>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</si>
  <si>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</si>
  <si>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</si>
  <si>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</si>
  <si>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</si>
  <si>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</si>
  <si>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</si>
  <si>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</si>
  <si>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</si>
  <si>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</si>
  <si>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</si>
  <si>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</si>
  <si>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</si>
  <si>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</si>
  <si>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</si>
  <si>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</si>
  <si>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</si>
  <si>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</si>
  <si>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</si>
  <si>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</si>
  <si>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</si>
  <si>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</si>
  <si>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</si>
  <si>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</si>
  <si>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</si>
  <si>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</si>
  <si>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</si>
  <si>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</si>
  <si>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</si>
  <si>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</si>
  <si>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</si>
  <si>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</si>
  <si>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</si>
  <si>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</si>
  <si>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</si>
  <si>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</si>
  <si>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</si>
  <si>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</si>
  <si>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</si>
  <si>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</si>
  <si>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</si>
  <si>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</si>
  <si>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</si>
  <si>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</si>
  <si>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</si>
  <si>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</si>
  <si>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</si>
  <si>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</si>
  <si>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</si>
  <si>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</si>
  <si>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</si>
  <si>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</si>
  <si>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</si>
  <si>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</si>
  <si>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</si>
  <si>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</si>
  <si>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</si>
  <si>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</si>
  <si>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</si>
  <si>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</si>
  <si>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</si>
  <si>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</si>
  <si>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</si>
  <si>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</si>
  <si>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</si>
  <si>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</si>
  <si>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</si>
  <si>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</si>
  <si>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</si>
  <si>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</si>
  <si>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</si>
  <si>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</si>
  <si>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</si>
  <si>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</si>
  <si>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</si>
  <si>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</si>
  <si>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</si>
  <si>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</si>
  <si>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</si>
  <si>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</si>
  <si>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</si>
  <si>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</si>
  <si>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</si>
  <si>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</si>
  <si>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</si>
  <si>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</si>
  <si>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</si>
  <si>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</si>
  <si>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</si>
  <si>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</si>
  <si>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</si>
  <si>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</si>
  <si>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</si>
  <si>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</si>
  <si>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</si>
  <si>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</si>
  <si>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</si>
  <si>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</si>
  <si>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</si>
  <si>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</si>
  <si>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</si>
  <si>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</si>
  <si>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</si>
  <si>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</si>
  <si>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</si>
  <si>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</si>
  <si>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</si>
  <si>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</si>
  <si>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</si>
  <si>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</si>
  <si>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</si>
  <si>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</si>
  <si>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</si>
  <si>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</si>
  <si>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</si>
  <si>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</si>
  <si>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</si>
  <si>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</si>
  <si>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</si>
  <si>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</si>
  <si>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</si>
  <si>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</si>
  <si>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</si>
  <si>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</si>
  <si>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</si>
  <si>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</si>
  <si>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</si>
  <si>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</si>
  <si>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</si>
  <si>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</si>
  <si>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</si>
  <si>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</si>
  <si>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</si>
  <si>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</si>
  <si>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</si>
  <si>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</si>
  <si>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</si>
  <si>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</si>
  <si>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</si>
  <si>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</si>
  <si>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</si>
  <si>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</si>
  <si>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</si>
  <si>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</si>
  <si>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</si>
  <si>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</si>
  <si>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</si>
  <si>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</si>
  <si>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</si>
  <si>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</si>
  <si>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</si>
  <si>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</si>
  <si>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</si>
  <si>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</si>
  <si>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</si>
  <si>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</si>
  <si>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</si>
  <si>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</si>
  <si>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</si>
  <si>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</si>
  <si>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</si>
  <si>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</si>
  <si>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</si>
  <si>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</si>
  <si>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</si>
  <si>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</si>
  <si>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</si>
  <si>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</si>
  <si>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</si>
  <si>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</si>
  <si>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</si>
  <si>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</si>
  <si>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</si>
  <si>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</si>
  <si>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</si>
  <si>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</si>
  <si>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</si>
  <si>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</si>
  <si>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</si>
  <si>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</si>
  <si>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</si>
  <si>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</si>
  <si>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</si>
  <si>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</si>
  <si>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</si>
  <si>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</si>
  <si>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</si>
  <si>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</si>
  <si>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</si>
  <si>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</si>
  <si>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</si>
  <si>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</si>
  <si>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</si>
  <si>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</si>
  <si>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</si>
  <si>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</si>
  <si>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</si>
  <si>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</si>
  <si>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</si>
  <si>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</si>
  <si>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</si>
  <si>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</si>
  <si>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</si>
  <si>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</si>
  <si>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</si>
  <si>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</si>
  <si>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</si>
  <si>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</si>
  <si>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</si>
  <si>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</si>
  <si>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</si>
  <si>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</si>
  <si>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</si>
  <si>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</si>
  <si>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</si>
  <si>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</si>
  <si>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</si>
  <si>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</si>
  <si>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</si>
  <si>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</si>
  <si>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</si>
  <si>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</si>
  <si>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</si>
  <si>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</si>
  <si>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</si>
  <si>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</si>
  <si>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</si>
  <si>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</si>
  <si>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</si>
  <si>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</si>
  <si>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</si>
  <si>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</si>
  <si>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</si>
  <si>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</si>
  <si>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</si>
  <si>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</si>
  <si>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</si>
  <si>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</si>
  <si>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</si>
  <si>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</si>
  <si>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</si>
  <si>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</si>
  <si>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</si>
  <si>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</si>
  <si>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</si>
  <si>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</si>
  <si>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</si>
  <si>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</si>
  <si>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</si>
  <si>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</si>
  <si>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</si>
  <si>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</si>
  <si>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</si>
  <si>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</si>
  <si>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</si>
  <si>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</si>
  <si>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</si>
  <si>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</si>
  <si>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</si>
  <si>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</si>
  <si>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</si>
  <si>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</si>
  <si>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</si>
  <si>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</si>
  <si>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</si>
  <si>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</si>
  <si>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</si>
  <si>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</si>
  <si>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</si>
  <si>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</si>
  <si>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</si>
  <si>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</si>
  <si>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</si>
  <si>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</si>
  <si>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</si>
  <si>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</si>
  <si>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</si>
  <si>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</si>
  <si>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</si>
  <si>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</si>
  <si>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</si>
  <si>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</si>
  <si>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</si>
  <si>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</si>
  <si>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</si>
  <si>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</si>
  <si>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</si>
  <si>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</si>
  <si>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</si>
  <si>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</si>
  <si>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</si>
  <si>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</si>
  <si>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</si>
  <si>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</si>
  <si>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</si>
  <si>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</si>
  <si>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</si>
  <si>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</si>
  <si>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</si>
  <si>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</si>
  <si>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</si>
  <si>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</si>
  <si>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</si>
  <si>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</si>
  <si>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</si>
  <si>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</si>
  <si>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</si>
  <si>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</si>
  <si>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</si>
  <si>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</si>
  <si>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</si>
  <si>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</si>
  <si>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</si>
  <si>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</si>
  <si>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</si>
  <si>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</si>
  <si>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</si>
  <si>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</si>
  <si>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</si>
  <si>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</si>
  <si>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</si>
  <si>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</si>
  <si>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</si>
  <si>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</si>
  <si>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</si>
  <si>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</si>
  <si>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</si>
  <si>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</si>
  <si>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</si>
  <si>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</si>
  <si>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</si>
  <si>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</si>
  <si>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</si>
  <si>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</si>
  <si>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</si>
  <si>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</si>
  <si>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</si>
  <si>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</si>
  <si>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</si>
  <si>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</si>
  <si>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</si>
  <si>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</si>
  <si>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</si>
  <si>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</si>
  <si>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</si>
  <si>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</si>
  <si>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</si>
  <si>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</si>
  <si>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</si>
  <si>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</si>
  <si>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</si>
  <si>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</si>
  <si>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</si>
  <si>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</si>
  <si>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</si>
  <si>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</si>
  <si>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</si>
  <si>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</si>
  <si>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</si>
  <si>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</si>
  <si>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</si>
  <si>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</si>
  <si>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</si>
  <si>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</si>
  <si>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</si>
  <si>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</si>
  <si>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</si>
  <si>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</si>
  <si>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</si>
  <si>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</si>
  <si>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</si>
  <si>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</si>
  <si>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</si>
  <si>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</si>
  <si>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</si>
  <si>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</si>
  <si>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</si>
  <si>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</si>
  <si>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</si>
  <si>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</si>
  <si>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</si>
  <si>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</si>
  <si>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</si>
  <si>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</si>
  <si>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</si>
  <si>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</si>
  <si>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</si>
  <si>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</si>
  <si>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</si>
  <si>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</si>
  <si>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</si>
  <si>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</si>
  <si>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</si>
  <si>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</si>
  <si>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</si>
  <si>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</si>
  <si>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</si>
  <si>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</si>
  <si>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</si>
  <si>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</si>
  <si>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</si>
  <si>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</si>
  <si>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</si>
  <si>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</si>
  <si>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</si>
  <si>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</si>
  <si>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</si>
  <si>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</si>
  <si>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</si>
  <si>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</si>
  <si>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</si>
  <si>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</si>
  <si>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</si>
  <si>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</si>
  <si>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</si>
  <si>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</si>
  <si>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</si>
  <si>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</si>
  <si>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</si>
  <si>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</si>
  <si>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</si>
  <si>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</si>
  <si>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</si>
  <si>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</si>
  <si>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</si>
  <si>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</si>
  <si>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</si>
  <si>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</si>
  <si>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</si>
  <si>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</si>
  <si>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</si>
  <si>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</si>
  <si>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</si>
  <si>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</si>
  <si>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</si>
  <si>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</si>
  <si>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</si>
  <si>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</si>
  <si>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</si>
  <si>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</si>
  <si>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</si>
  <si>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</si>
  <si>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</si>
  <si>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</si>
  <si>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</si>
  <si>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</si>
  <si>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</si>
  <si>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</si>
  <si>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</si>
  <si>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</si>
  <si>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</si>
  <si>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</si>
  <si>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</si>
  <si>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</si>
  <si>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</si>
  <si>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</si>
  <si>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</si>
  <si>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</si>
  <si>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</si>
  <si>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</si>
  <si>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</si>
  <si>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</si>
  <si>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</si>
  <si>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</si>
  <si>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</si>
  <si>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</si>
  <si>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</si>
  <si>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</si>
  <si>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</si>
  <si>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</si>
  <si>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</si>
  <si>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</si>
  <si>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</si>
  <si>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</si>
  <si>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</si>
  <si>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</si>
  <si>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</si>
  <si>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</si>
  <si>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</si>
  <si>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</si>
  <si>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</si>
  <si>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</si>
  <si>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</si>
  <si>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</si>
  <si>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</si>
  <si>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</si>
  <si>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</si>
  <si>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</si>
  <si>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</si>
  <si>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</si>
  <si>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</si>
  <si>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</si>
  <si>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</si>
  <si>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</si>
  <si>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</si>
  <si>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</si>
  <si>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</si>
  <si>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</si>
  <si>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</si>
  <si>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</si>
  <si>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</si>
  <si>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</si>
  <si>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</si>
  <si>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</si>
  <si>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</si>
  <si>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</si>
  <si>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</si>
  <si>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</si>
  <si>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</si>
  <si>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</si>
  <si>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</si>
  <si>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</si>
  <si>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</si>
  <si>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</si>
  <si>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</si>
  <si>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</si>
  <si>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</si>
  <si>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</si>
  <si>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</si>
  <si>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</si>
  <si>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</si>
  <si>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</si>
  <si>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</si>
  <si>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</si>
  <si>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</si>
  <si>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</si>
  <si>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</si>
  <si>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</si>
  <si>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</si>
  <si>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</si>
  <si>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</si>
  <si>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</si>
  <si>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</si>
  <si>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</si>
  <si>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</si>
  <si>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</si>
  <si>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</si>
  <si>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</si>
  <si>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</si>
  <si>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</si>
  <si>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</si>
  <si>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</si>
  <si>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</si>
  <si>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</si>
  <si>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</si>
  <si>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</si>
  <si>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</si>
  <si>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</si>
  <si>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</si>
  <si>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</si>
  <si>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</si>
  <si>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</si>
  <si>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</si>
  <si>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</si>
  <si>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</si>
  <si>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</si>
  <si>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</si>
  <si>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</si>
  <si>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</si>
  <si>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</si>
  <si>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</si>
  <si>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</si>
  <si>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</si>
  <si>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</si>
  <si>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</si>
  <si>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</si>
  <si>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</si>
  <si>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</si>
  <si>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</si>
  <si>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</si>
  <si>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</si>
  <si>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</si>
  <si>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</si>
  <si>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</si>
  <si>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</si>
  <si>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</si>
  <si>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</si>
  <si>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</si>
  <si>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</si>
  <si>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</si>
  <si>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</si>
  <si>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</si>
  <si>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</si>
  <si>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</si>
  <si>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</si>
  <si>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</si>
  <si>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</si>
  <si>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</si>
  <si>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</si>
  <si>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</si>
  <si>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</si>
  <si>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</si>
  <si>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</si>
  <si>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</si>
  <si>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</si>
  <si>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</si>
  <si>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</si>
  <si>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</si>
  <si>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</si>
  <si>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</si>
  <si>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</si>
  <si>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</si>
  <si>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</si>
  <si>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</si>
  <si>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</si>
  <si>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</si>
  <si>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</si>
  <si>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</si>
  <si>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</si>
  <si>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</si>
  <si>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</si>
  <si>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</si>
  <si>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</si>
  <si>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</si>
  <si>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</si>
  <si>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</si>
  <si>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</si>
  <si>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</si>
  <si>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</si>
  <si>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</si>
  <si>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</si>
  <si>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</si>
  <si>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</si>
  <si>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</si>
  <si>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</si>
  <si>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</si>
  <si>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</si>
  <si>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</si>
  <si>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</si>
  <si>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</si>
  <si>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</si>
  <si>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</si>
  <si>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</si>
  <si>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</si>
  <si>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</si>
  <si>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</si>
  <si>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</si>
  <si>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</si>
  <si>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</si>
  <si>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</si>
  <si>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</si>
  <si>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</si>
  <si>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</si>
  <si>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</si>
  <si>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</si>
  <si>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</si>
  <si>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</si>
  <si>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</si>
  <si>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</si>
  <si>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</si>
  <si>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</si>
  <si>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</si>
  <si>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</si>
  <si>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</si>
  <si>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</si>
  <si>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</si>
  <si>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</si>
  <si>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</si>
  <si>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</si>
  <si>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</si>
  <si>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</si>
  <si>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</si>
  <si>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</si>
  <si>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</si>
  <si>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</si>
  <si>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</si>
  <si>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</si>
  <si>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</si>
  <si>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</si>
  <si>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</si>
  <si>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</si>
  <si>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</si>
  <si>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</si>
  <si>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</si>
  <si>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</si>
  <si>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</si>
  <si>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</si>
  <si>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</si>
  <si>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</si>
  <si>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</si>
  <si>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</si>
  <si>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</si>
  <si>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</si>
  <si>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</si>
  <si>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</si>
  <si>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</si>
  <si>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</si>
  <si>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</si>
  <si>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</si>
  <si>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</si>
  <si>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</si>
  <si>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</si>
  <si>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</si>
  <si>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</si>
  <si>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</si>
  <si>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</si>
  <si>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</si>
  <si>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</si>
  <si>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</si>
  <si>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</si>
  <si>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</si>
  <si>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</si>
  <si>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</si>
  <si>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</si>
  <si>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</si>
  <si>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</si>
  <si>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</si>
  <si>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</si>
  <si>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</si>
  <si>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</si>
  <si>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</si>
  <si>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</si>
  <si>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</si>
  <si>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</si>
  <si>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</si>
  <si>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</si>
  <si>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</si>
  <si>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</si>
  <si>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</si>
  <si>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</si>
  <si>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</si>
  <si>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</si>
  <si>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</si>
  <si>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</si>
  <si>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</si>
  <si>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</si>
  <si>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</si>
  <si>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</si>
  <si>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</si>
  <si>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</si>
  <si>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</si>
  <si>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</si>
  <si>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</si>
  <si>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</si>
  <si>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</si>
  <si>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</si>
  <si>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</si>
  <si>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</si>
  <si>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</si>
  <si>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</si>
  <si>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</si>
  <si>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</si>
  <si>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</si>
  <si>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</si>
  <si>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</si>
  <si>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</si>
  <si>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</si>
  <si>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</si>
  <si>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</si>
  <si>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</si>
  <si>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</si>
  <si>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</si>
  <si>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</si>
  <si>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</si>
  <si>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</si>
  <si>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</si>
  <si>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</si>
  <si>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</si>
  <si>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</si>
  <si>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</si>
  <si>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</si>
  <si>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</si>
  <si>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</si>
  <si>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</si>
  <si>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</si>
  <si>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</si>
  <si>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</si>
  <si>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</si>
  <si>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</si>
  <si>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</si>
  <si>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</si>
  <si>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</si>
  <si>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</si>
  <si>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</si>
  <si>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</si>
  <si>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</si>
  <si>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</si>
  <si>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</si>
  <si>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</si>
  <si>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</si>
  <si>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</si>
  <si>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</si>
  <si>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</si>
  <si>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</si>
  <si>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</si>
  <si>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</si>
  <si>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</si>
  <si>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</si>
  <si>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</si>
  <si>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</si>
  <si>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</si>
  <si>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</si>
  <si>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</si>
  <si>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</si>
  <si>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</si>
  <si>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</si>
  <si>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</si>
  <si>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</si>
  <si>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</si>
  <si>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</si>
  <si>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</si>
  <si>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</si>
  <si>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</si>
  <si>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</si>
  <si>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</si>
  <si>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</si>
  <si>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</si>
  <si>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</si>
  <si>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</si>
  <si>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</si>
  <si>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</si>
  <si>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</si>
  <si>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</si>
  <si>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</si>
  <si>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</si>
  <si>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</si>
  <si>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</si>
  <si>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</si>
  <si>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</si>
  <si>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</si>
  <si>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</si>
  <si>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</si>
  <si>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</si>
  <si>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</si>
  <si>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</si>
  <si>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</si>
  <si>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</si>
  <si>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</si>
  <si>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</si>
  <si>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</si>
  <si>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</si>
  <si>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</si>
  <si>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</si>
  <si>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</si>
  <si>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</si>
  <si>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</si>
  <si>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</si>
  <si>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</si>
  <si>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</si>
  <si>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</si>
  <si>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</si>
  <si>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</si>
  <si>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</si>
  <si>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</si>
  <si>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</si>
  <si>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</si>
  <si>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</si>
  <si>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</si>
  <si>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</si>
  <si>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</si>
  <si>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</si>
  <si>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</si>
  <si>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</si>
  <si>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</si>
  <si>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</si>
  <si>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</si>
  <si>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</si>
  <si>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</si>
  <si>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</si>
  <si>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</si>
  <si>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</si>
  <si>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</si>
  <si>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</si>
  <si>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</si>
  <si>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</si>
  <si>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</si>
  <si>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</si>
  <si>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</si>
  <si>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</si>
  <si>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</si>
  <si>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</si>
  <si>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</si>
  <si>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</si>
  <si>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</si>
  <si>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</si>
  <si>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</si>
  <si>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</si>
  <si>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</si>
  <si>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</si>
  <si>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</si>
  <si>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</si>
  <si>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</si>
  <si>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</si>
  <si>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</si>
  <si>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</si>
  <si>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</si>
  <si>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</si>
  <si>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</si>
  <si>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</si>
  <si>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</si>
  <si>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</si>
  <si>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</si>
  <si>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</si>
  <si>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</si>
  <si>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</si>
  <si>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</si>
  <si>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</si>
  <si>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</si>
  <si>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</si>
  <si>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</si>
  <si>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</si>
  <si>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</si>
  <si>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</si>
  <si>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</si>
  <si>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</si>
  <si>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</si>
  <si>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</si>
  <si>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</si>
  <si>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</si>
  <si>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</si>
  <si>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</si>
  <si>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</si>
  <si>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</si>
  <si>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</si>
  <si>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</si>
  <si>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</si>
  <si>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</si>
  <si>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</si>
  <si>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</si>
  <si>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</si>
  <si>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</si>
  <si>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</si>
  <si>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</si>
  <si>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</si>
  <si>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</si>
  <si>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</si>
  <si>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</si>
  <si>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</si>
  <si>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</si>
  <si>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</si>
  <si>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</si>
  <si>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</si>
  <si>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</si>
  <si>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</si>
  <si>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</si>
  <si>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</si>
  <si>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</si>
  <si>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</si>
  <si>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</si>
  <si>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</si>
  <si>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</si>
  <si>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</si>
  <si>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</si>
  <si>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</si>
  <si>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</si>
  <si>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</si>
  <si>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</si>
  <si>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</si>
  <si>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</si>
  <si>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</si>
  <si>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</si>
  <si>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</si>
  <si>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</si>
  <si>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</si>
  <si>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</si>
  <si>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</si>
  <si>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</si>
  <si>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</si>
  <si>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</si>
  <si>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</si>
  <si>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</si>
  <si>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</si>
  <si>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</si>
  <si>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</si>
  <si>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</si>
  <si>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</si>
  <si>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</si>
  <si>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</si>
  <si>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</si>
  <si>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</si>
  <si>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</si>
  <si>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</si>
  <si>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</si>
  <si>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</si>
  <si>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</si>
  <si>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</si>
  <si>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</si>
  <si>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</si>
  <si>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</si>
  <si>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</si>
  <si>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</si>
  <si>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</si>
  <si>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</si>
  <si>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</si>
  <si>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</si>
  <si>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</si>
  <si>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</si>
  <si>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</si>
  <si>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</si>
  <si>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</si>
  <si>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</si>
  <si>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</si>
  <si>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</si>
  <si>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</si>
  <si>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</si>
  <si>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</si>
  <si>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</si>
  <si>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</si>
  <si>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</si>
  <si>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</si>
  <si>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</si>
  <si>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</si>
  <si>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</si>
  <si>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</si>
  <si>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</si>
  <si>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</si>
  <si>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</si>
  <si>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</si>
  <si>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</si>
  <si>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</si>
  <si>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</si>
  <si>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</si>
  <si>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</si>
  <si>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</si>
  <si>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</si>
  <si>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</si>
  <si>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</si>
  <si>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</si>
  <si>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</si>
  <si>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</si>
  <si>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</si>
  <si>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</si>
  <si>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</si>
  <si>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</si>
  <si>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</si>
  <si>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</si>
  <si>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</si>
  <si>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</si>
  <si>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</si>
  <si>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</si>
  <si>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</si>
  <si>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</si>
  <si>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</si>
  <si>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</si>
  <si>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</si>
  <si>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</si>
  <si>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</si>
  <si>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</si>
  <si>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</si>
  <si>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</si>
  <si>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</si>
  <si>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</si>
  <si>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</si>
  <si>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</si>
  <si>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</si>
  <si>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</si>
  <si>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</si>
  <si>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</si>
  <si>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</si>
  <si>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</si>
  <si>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</si>
  <si>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</si>
  <si>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</si>
  <si>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</si>
  <si>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</si>
  <si>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</si>
  <si>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</si>
  <si>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</si>
  <si>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</si>
  <si>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</si>
  <si>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</si>
  <si>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</si>
  <si>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</si>
  <si>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</si>
  <si>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</si>
  <si>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</si>
  <si>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</si>
  <si>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</si>
  <si>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</si>
  <si>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</si>
  <si>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</si>
  <si>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</si>
  <si>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</si>
  <si>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</si>
  <si>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</si>
  <si>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</si>
  <si>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</si>
  <si>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</si>
  <si>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</si>
  <si>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</si>
  <si>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</si>
  <si>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</si>
  <si>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</si>
  <si>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</si>
  <si>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</si>
  <si>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</si>
  <si>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</si>
  <si>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</si>
  <si>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</si>
  <si>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</si>
  <si>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</si>
  <si>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</si>
  <si>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</si>
  <si>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</si>
  <si>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</si>
  <si>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</si>
  <si>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</si>
  <si>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</si>
  <si>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</si>
  <si>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</si>
  <si>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</si>
  <si>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</si>
  <si>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</si>
  <si>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</si>
  <si>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</si>
  <si>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</si>
  <si>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</si>
  <si>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</si>
  <si>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</si>
  <si>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</si>
  <si>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</si>
  <si>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</si>
  <si>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</si>
  <si>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</si>
  <si>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</si>
  <si>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</si>
  <si>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</si>
  <si>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</si>
  <si>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</si>
  <si>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</si>
  <si>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</si>
  <si>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</si>
  <si>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</si>
  <si>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</si>
  <si>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</si>
  <si>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</si>
  <si>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</si>
  <si>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</si>
  <si>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</si>
  <si>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</si>
  <si>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</si>
  <si>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</si>
  <si>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</si>
  <si>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</si>
  <si>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</si>
  <si>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</si>
  <si>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</si>
  <si>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</si>
  <si>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</si>
  <si>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</si>
  <si>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</si>
  <si>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</si>
  <si>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</si>
  <si>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</si>
  <si>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</si>
  <si>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</si>
  <si>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</si>
  <si>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</si>
  <si>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</si>
  <si>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</si>
  <si>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</si>
  <si>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</si>
  <si>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</si>
  <si>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</si>
  <si>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</si>
  <si>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</si>
  <si>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</si>
  <si>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</si>
  <si>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</si>
  <si>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</si>
  <si>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</si>
  <si>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</si>
  <si>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</si>
  <si>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</si>
  <si>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</si>
  <si>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</si>
  <si>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</si>
  <si>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</si>
  <si>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</si>
  <si>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</si>
  <si>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</si>
  <si>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</si>
  <si>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</si>
  <si>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</si>
  <si>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</si>
  <si>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</si>
  <si>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</si>
  <si>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</si>
  <si>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</si>
  <si>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</si>
  <si>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</si>
  <si>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</si>
  <si>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</si>
  <si>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</si>
  <si>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</si>
  <si>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</si>
  <si>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</si>
  <si>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</si>
  <si>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</si>
  <si>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</si>
  <si>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</si>
  <si>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</si>
  <si>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</si>
  <si>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</si>
  <si>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</si>
  <si>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</si>
  <si>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</si>
  <si>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</si>
  <si>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</si>
  <si>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</si>
  <si>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</si>
  <si>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</si>
  <si>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</si>
  <si>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</si>
  <si>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</si>
  <si>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</si>
  <si>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</si>
  <si>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</si>
  <si>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</si>
  <si>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</si>
  <si>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</si>
  <si>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</si>
  <si>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</si>
  <si>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</si>
  <si>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</si>
  <si>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</si>
  <si>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</si>
  <si>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</si>
  <si>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</si>
  <si>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</si>
  <si>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</si>
  <si>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</si>
  <si>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</si>
  <si>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</si>
  <si>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</si>
  <si>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</si>
  <si>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</si>
  <si>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</si>
  <si>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</si>
  <si>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</si>
  <si>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</si>
  <si>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</si>
  <si>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</si>
  <si>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</si>
  <si>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</si>
  <si>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</si>
  <si>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</si>
  <si>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</si>
  <si>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</si>
  <si>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</si>
  <si>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</si>
  <si>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</si>
  <si>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</si>
  <si>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</si>
  <si>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</si>
  <si>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</si>
  <si>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</si>
  <si>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</si>
  <si>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</si>
  <si>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</si>
  <si>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</si>
  <si>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</si>
  <si>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</si>
  <si>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</si>
  <si>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</si>
  <si>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</si>
  <si>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</si>
  <si>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</si>
  <si>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</si>
  <si>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</si>
  <si>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</si>
  <si>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</si>
  <si>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</si>
  <si>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</si>
  <si>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</si>
  <si>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</si>
  <si>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</si>
  <si>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</si>
  <si>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</si>
  <si>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</si>
  <si>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</si>
  <si>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</si>
  <si>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</si>
  <si>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</si>
  <si>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</si>
  <si>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</si>
  <si>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</si>
  <si>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</si>
  <si>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</si>
  <si>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</si>
  <si>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</si>
  <si>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</si>
  <si>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</si>
  <si>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</si>
  <si>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</si>
  <si>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</si>
  <si>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</si>
  <si>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</si>
  <si>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</si>
  <si>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</si>
  <si>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</si>
  <si>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</si>
  <si>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</si>
  <si>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</si>
  <si>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</si>
  <si>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</si>
  <si>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</si>
  <si>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</si>
  <si>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</si>
  <si>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</si>
  <si>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</si>
  <si>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</si>
  <si>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</si>
  <si>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</si>
  <si>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</si>
  <si>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</si>
  <si>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</si>
  <si>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</si>
  <si>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</si>
  <si>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</si>
  <si>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</si>
  <si>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</si>
  <si>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</si>
  <si>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</si>
  <si>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</si>
  <si>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</si>
  <si>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</si>
  <si>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</si>
  <si>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</si>
  <si>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</si>
  <si>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</si>
  <si>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</si>
  <si>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</si>
  <si>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</si>
  <si>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</si>
  <si>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</si>
  <si>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</si>
  <si>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</si>
  <si>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</si>
  <si>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</si>
  <si>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</si>
  <si>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</si>
  <si>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</si>
  <si>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</si>
  <si>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</si>
  <si>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</si>
  <si>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</si>
  <si>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</si>
  <si>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</si>
  <si>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</si>
  <si>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</si>
  <si>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</si>
  <si>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</si>
  <si>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</si>
  <si>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</si>
  <si>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</si>
  <si>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</si>
  <si>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</si>
  <si>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</si>
  <si>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</si>
  <si>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</si>
  <si>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</si>
  <si>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</si>
  <si>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</si>
  <si>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</si>
  <si>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</si>
  <si>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</si>
  <si>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</si>
  <si>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</si>
  <si>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</si>
  <si>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</si>
  <si>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</si>
  <si>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</si>
  <si>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</si>
  <si>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</si>
  <si>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</si>
  <si>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</si>
  <si>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</si>
  <si>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</si>
  <si>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</si>
  <si>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</si>
  <si>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</si>
  <si>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</si>
  <si>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</si>
  <si>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</si>
  <si>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</si>
  <si>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</si>
  <si>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</si>
  <si>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</si>
  <si>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</si>
  <si>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</si>
  <si>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</si>
  <si>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</si>
  <si>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</si>
  <si>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</si>
  <si>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</si>
  <si>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</si>
  <si>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</si>
  <si>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</si>
  <si>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</si>
  <si>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</si>
  <si>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</si>
  <si>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</si>
  <si>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</si>
  <si>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</si>
  <si>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</si>
  <si>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</si>
  <si>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</si>
  <si>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</si>
  <si>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</si>
  <si>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</si>
  <si>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</si>
  <si>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</si>
  <si>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</si>
  <si>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</si>
  <si>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</si>
  <si>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</si>
  <si>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</si>
  <si>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</si>
  <si>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</si>
  <si>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</si>
  <si>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</si>
  <si>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</si>
  <si>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</si>
  <si>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</si>
  <si>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</si>
  <si>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</si>
  <si>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</si>
  <si>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</si>
  <si>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</si>
  <si>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</si>
  <si>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</si>
  <si>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</si>
  <si>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</si>
  <si>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</si>
  <si>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</si>
  <si>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</si>
  <si>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</si>
  <si>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</si>
  <si>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</si>
  <si>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</si>
  <si>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</si>
  <si>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</si>
  <si>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</si>
  <si>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</si>
  <si>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</si>
  <si>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</si>
  <si>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</si>
  <si>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</si>
  <si>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</si>
  <si>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</si>
  <si>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</si>
  <si>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</si>
  <si>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</si>
  <si>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</si>
  <si>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</si>
  <si>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</si>
  <si>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</si>
  <si>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</si>
  <si>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</si>
  <si>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</si>
  <si>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</si>
  <si>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</si>
  <si>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</si>
  <si>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</si>
  <si>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</si>
  <si>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</si>
  <si>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</si>
  <si>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</si>
  <si>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</si>
  <si>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</si>
  <si>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</si>
  <si>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</si>
  <si>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</si>
  <si>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</si>
  <si>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</si>
  <si>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</si>
  <si>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</si>
  <si>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</si>
  <si>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</si>
  <si>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</si>
  <si>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</si>
  <si>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</si>
  <si>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</si>
  <si>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</si>
  <si>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</si>
  <si>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</si>
  <si>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</si>
  <si>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</si>
  <si>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</si>
  <si>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</si>
  <si>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</si>
  <si>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</si>
  <si>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</si>
  <si>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</si>
  <si>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</si>
  <si>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</si>
  <si>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</si>
  <si>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</si>
  <si>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</si>
  <si>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</si>
  <si>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</si>
  <si>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</si>
  <si>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</si>
  <si>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</si>
  <si>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</si>
  <si>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</si>
  <si>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</si>
  <si>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</si>
  <si>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</si>
  <si>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</si>
  <si>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</si>
  <si>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</si>
  <si>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</si>
  <si>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</si>
  <si>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</si>
  <si>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</si>
  <si>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</si>
  <si>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</si>
  <si>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</si>
  <si>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</si>
  <si>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</si>
  <si>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</si>
  <si>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</si>
  <si>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</si>
  <si>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</si>
  <si>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</si>
  <si>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</si>
  <si>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</si>
  <si>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</si>
  <si>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</si>
  <si>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</si>
  <si>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</si>
  <si>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</si>
  <si>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</si>
  <si>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</si>
  <si>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</si>
  <si>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</si>
  <si>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</si>
  <si>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</si>
  <si>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</si>
  <si>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</si>
  <si>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</si>
  <si>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</si>
  <si>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</si>
  <si>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</si>
  <si>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</si>
  <si>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</si>
  <si>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</si>
  <si>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</si>
  <si>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</si>
  <si>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</si>
  <si>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</si>
  <si>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</si>
  <si>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</si>
  <si>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</si>
  <si>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</si>
  <si>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</si>
  <si>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</si>
  <si>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</si>
  <si>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</si>
  <si>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</si>
  <si>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</si>
  <si>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</si>
  <si>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</si>
  <si>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</si>
  <si>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</si>
  <si>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</si>
  <si>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</si>
  <si>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</si>
  <si>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</si>
  <si>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</si>
  <si>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</si>
  <si>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</si>
  <si>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</si>
  <si>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</si>
  <si>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</si>
  <si>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</si>
  <si>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</si>
  <si>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</si>
  <si>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</si>
  <si>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</si>
  <si>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</si>
  <si>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</si>
  <si>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</si>
  <si>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</si>
  <si>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</si>
  <si>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</si>
  <si>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</si>
  <si>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</si>
  <si>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</si>
  <si>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</si>
  <si>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</si>
  <si>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</si>
  <si>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</si>
  <si>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</si>
  <si>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</si>
  <si>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</si>
  <si>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</si>
  <si>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</si>
  <si>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</si>
  <si>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</si>
  <si>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</si>
  <si>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</si>
  <si>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</si>
  <si>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</si>
  <si>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</si>
  <si>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</si>
  <si>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</si>
  <si>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</si>
  <si>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</si>
  <si>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</si>
  <si>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</si>
  <si>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</si>
  <si>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</si>
  <si>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</si>
  <si>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</si>
  <si>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</si>
  <si>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</si>
  <si>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</si>
  <si>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</si>
  <si>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</si>
  <si>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</si>
  <si>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</si>
  <si>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</si>
  <si>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</si>
  <si>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</si>
  <si>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</si>
  <si>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</si>
  <si>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</si>
  <si>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</si>
  <si>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</si>
  <si>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</si>
  <si>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</si>
  <si>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</si>
  <si>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</si>
  <si>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</si>
  <si>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</si>
  <si>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</si>
  <si>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</si>
  <si>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</si>
  <si>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</si>
  <si>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</si>
  <si>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</si>
  <si>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</si>
  <si>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</si>
  <si>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</si>
  <si>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</si>
  <si>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</si>
  <si>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</si>
  <si>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</si>
  <si>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</si>
  <si>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</si>
  <si>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</si>
  <si>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</si>
  <si>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</si>
  <si>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</si>
  <si>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</si>
  <si>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</si>
  <si>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</si>
  <si>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</si>
  <si>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</si>
  <si>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</si>
  <si>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</si>
  <si>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</si>
  <si>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</si>
  <si>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</si>
  <si>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</si>
  <si>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</si>
  <si>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</si>
  <si>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</si>
  <si>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</si>
  <si>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</si>
  <si>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</si>
  <si>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</si>
  <si>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</si>
  <si>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</si>
  <si>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</si>
  <si>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</si>
  <si>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</si>
  <si>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</si>
  <si>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</si>
  <si>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</si>
  <si>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</si>
  <si>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</si>
  <si>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</si>
  <si>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</si>
  <si>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</si>
  <si>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</si>
  <si>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</si>
  <si>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</si>
  <si>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</si>
  <si>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</si>
  <si>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</si>
  <si>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</si>
  <si>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</si>
  <si>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</si>
  <si>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</si>
  <si>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</si>
  <si>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</si>
  <si>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</si>
  <si>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</si>
  <si>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</si>
  <si>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</si>
  <si>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</si>
  <si>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</si>
  <si>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</si>
  <si>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</si>
  <si>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</si>
  <si>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</si>
  <si>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</si>
  <si>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</si>
  <si>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</si>
  <si>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</si>
  <si>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</si>
  <si>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</si>
  <si>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</si>
  <si>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</si>
  <si>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</si>
  <si>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</si>
  <si>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</si>
  <si>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</si>
  <si>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</si>
  <si>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</si>
  <si>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</si>
  <si>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</si>
  <si>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</si>
  <si>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</si>
  <si>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</si>
  <si>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</si>
  <si>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</si>
  <si>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</si>
  <si>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</si>
  <si>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</si>
  <si>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</si>
  <si>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</si>
  <si>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</si>
  <si>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</si>
  <si>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</si>
  <si>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</si>
  <si>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</si>
  <si>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</si>
  <si>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</si>
  <si>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</si>
  <si>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</si>
  <si>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</si>
  <si>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</si>
  <si>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</si>
  <si>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</si>
  <si>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</si>
  <si>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</si>
  <si>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</si>
  <si>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</si>
  <si>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</si>
  <si>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</si>
  <si>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</si>
  <si>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</si>
  <si>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</si>
  <si>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</si>
  <si>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</si>
  <si>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</si>
  <si>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</si>
  <si>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</si>
  <si>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</si>
  <si>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</si>
  <si>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</si>
  <si>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</si>
  <si>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</si>
  <si>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</si>
  <si>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</si>
  <si>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</si>
  <si>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</si>
  <si>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</si>
  <si>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</si>
  <si>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</si>
  <si>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</si>
  <si>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</si>
  <si>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</si>
  <si>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</si>
  <si>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</si>
  <si>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</si>
  <si>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</si>
  <si>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</si>
  <si>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</si>
  <si>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</si>
  <si>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</si>
  <si>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</si>
  <si>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</si>
  <si>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</si>
  <si>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</si>
  <si>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</si>
  <si>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</si>
  <si>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</si>
  <si>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</si>
  <si>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</si>
  <si>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</si>
  <si>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</si>
  <si>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</si>
  <si>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</si>
  <si>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</si>
  <si>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</si>
  <si>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</si>
  <si>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</si>
  <si>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</si>
  <si>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</si>
  <si>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</si>
  <si>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</si>
  <si>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</si>
  <si>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</si>
  <si>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</si>
  <si>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</si>
  <si>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</si>
  <si>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</si>
  <si>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</si>
  <si>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</si>
  <si>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</si>
  <si>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</si>
  <si>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</si>
  <si>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</si>
  <si>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</si>
  <si>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</si>
  <si>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</si>
  <si>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</si>
  <si>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</si>
  <si>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</si>
  <si>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</si>
  <si>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</si>
  <si>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</si>
  <si>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</si>
  <si>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</si>
  <si>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</si>
  <si>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</si>
  <si>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</si>
  <si>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</si>
  <si>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</si>
  <si>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</si>
  <si>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</si>
  <si>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</si>
  <si>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</si>
  <si>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</si>
  <si>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</si>
  <si>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</si>
  <si>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</si>
  <si>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</si>
  <si>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</si>
  <si>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</si>
  <si>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</si>
  <si>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</si>
  <si>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</si>
  <si>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</si>
  <si>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</si>
  <si>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</si>
  <si>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</si>
  <si>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</si>
  <si>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</si>
  <si>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</si>
  <si>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</si>
  <si>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</si>
  <si>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</si>
  <si>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</si>
  <si>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</si>
  <si>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</si>
  <si>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</si>
  <si>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</si>
  <si>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</si>
  <si>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</si>
  <si>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</si>
  <si>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</si>
  <si>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</si>
  <si>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</si>
  <si>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</si>
  <si>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</si>
  <si>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</si>
  <si>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</si>
  <si>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</si>
  <si>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</si>
  <si>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</si>
  <si>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</si>
  <si>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</si>
  <si>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</si>
  <si>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</si>
  <si>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</si>
  <si>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</si>
  <si>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</si>
  <si>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</si>
  <si>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</si>
  <si>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</si>
  <si>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</si>
  <si>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</si>
  <si>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</si>
  <si>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</si>
  <si>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</si>
  <si>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</si>
  <si>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</si>
  <si>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</si>
  <si>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</si>
  <si>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</si>
  <si>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</si>
  <si>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</si>
  <si>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</si>
  <si>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</si>
  <si>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</si>
  <si>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</si>
  <si>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</si>
  <si>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</si>
  <si>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</si>
  <si>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</si>
  <si>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</si>
  <si>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</si>
  <si>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</si>
  <si>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</si>
  <si>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</si>
  <si>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</si>
  <si>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</si>
  <si>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</si>
  <si>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</si>
  <si>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</si>
  <si>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</si>
  <si>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</si>
  <si>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</si>
  <si>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</si>
  <si>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</si>
  <si>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</si>
  <si>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</si>
  <si>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</si>
  <si>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</si>
  <si>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</si>
  <si>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</si>
  <si>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</si>
  <si>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</si>
  <si>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</si>
  <si>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</si>
  <si>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</si>
  <si>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</si>
  <si>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</si>
  <si>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</si>
  <si>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</si>
  <si>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</si>
  <si>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</si>
  <si>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</si>
  <si>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</si>
  <si>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</si>
  <si>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</si>
  <si>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</si>
  <si>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</si>
  <si>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</si>
  <si>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</si>
  <si>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</si>
  <si>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</si>
  <si>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</si>
  <si>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</si>
  <si>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</si>
  <si>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</si>
  <si>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</si>
  <si>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</si>
  <si>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</si>
  <si>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</si>
  <si>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</si>
  <si>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</si>
  <si>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</si>
  <si>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</si>
  <si>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</si>
  <si>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</si>
  <si>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</si>
  <si>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</si>
  <si>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</si>
  <si>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</si>
  <si>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</si>
  <si>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</si>
  <si>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</si>
  <si>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</si>
  <si>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</si>
  <si>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</si>
  <si>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</si>
  <si>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</si>
  <si>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</si>
  <si>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</si>
  <si>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</si>
  <si>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</si>
  <si>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</si>
  <si>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</si>
  <si>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</si>
  <si>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</si>
  <si>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</si>
  <si>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</si>
  <si>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</si>
  <si>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</si>
  <si>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</si>
  <si>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</si>
  <si>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</si>
  <si>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</si>
  <si>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</si>
  <si>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</si>
  <si>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</si>
  <si>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</si>
  <si>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</si>
  <si>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</si>
  <si>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</si>
  <si>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</si>
  <si>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</si>
  <si>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</si>
  <si>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</si>
  <si>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</si>
  <si>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</si>
  <si>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</si>
  <si>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</si>
  <si>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</si>
  <si>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</si>
  <si>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</si>
  <si>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</si>
  <si>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</si>
  <si>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</si>
  <si>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</si>
  <si>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</si>
  <si>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</si>
  <si>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</si>
  <si>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</si>
  <si>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</si>
  <si>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</si>
  <si>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</si>
  <si>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</si>
  <si>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</si>
  <si>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</si>
  <si>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</si>
  <si>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</si>
  <si>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</si>
  <si>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</si>
  <si>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</si>
  <si>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</si>
  <si>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</si>
  <si>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</si>
  <si>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</si>
  <si>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</si>
  <si>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</si>
  <si>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</si>
  <si>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</si>
  <si>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</si>
  <si>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</si>
  <si>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</si>
  <si>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</si>
  <si>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</si>
  <si>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</si>
  <si>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</si>
  <si>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</si>
  <si>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</si>
  <si>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</si>
  <si>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</si>
  <si>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</si>
  <si>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</si>
  <si>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</si>
  <si>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</si>
  <si>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</si>
  <si>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</si>
  <si>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</si>
  <si>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</si>
  <si>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</si>
  <si>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</si>
  <si>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</si>
  <si>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</si>
  <si>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</si>
  <si>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</si>
  <si>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</si>
  <si>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</si>
  <si>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</si>
  <si>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</si>
  <si>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</si>
  <si>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</si>
  <si>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</si>
  <si>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</si>
  <si>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</si>
  <si>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</si>
  <si>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</si>
  <si>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</si>
  <si>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</si>
  <si>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</si>
  <si>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</si>
  <si>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</si>
  <si>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</si>
  <si>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</si>
  <si>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</si>
  <si>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</si>
  <si>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</si>
  <si>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</si>
  <si>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</si>
  <si>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</si>
  <si>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</si>
  <si>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</si>
  <si>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</si>
  <si>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</si>
  <si>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</si>
  <si>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</si>
  <si>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</si>
  <si>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</si>
  <si>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</si>
  <si>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</si>
  <si>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</si>
  <si>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</si>
  <si>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</si>
  <si>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</si>
  <si>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</si>
  <si>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</si>
  <si>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</si>
  <si>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</si>
  <si>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</si>
  <si>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</si>
  <si>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</si>
  <si>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</si>
  <si>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</si>
  <si>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</si>
  <si>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</si>
  <si>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</si>
  <si>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</si>
  <si>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</si>
  <si>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</si>
  <si>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</si>
  <si>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</si>
  <si>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</si>
  <si>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</si>
  <si>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</si>
  <si>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</si>
  <si>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</si>
  <si>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</si>
  <si>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</si>
  <si>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</si>
  <si>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</si>
  <si>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</si>
  <si>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</si>
  <si>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</si>
  <si>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</si>
  <si>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</si>
  <si>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</si>
  <si>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</si>
  <si>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</si>
  <si>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</si>
  <si>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</si>
  <si>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</si>
  <si>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</si>
  <si>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</si>
  <si>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</si>
  <si>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</si>
  <si>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</si>
  <si>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</si>
  <si>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</si>
  <si>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</si>
  <si>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</si>
  <si>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</si>
  <si>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</si>
  <si>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</si>
  <si>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</si>
  <si>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</si>
  <si>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</si>
  <si>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</si>
  <si>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</si>
  <si>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</si>
  <si>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</si>
  <si>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</si>
  <si>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</si>
  <si>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</si>
  <si>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</si>
  <si>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</si>
  <si>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</si>
  <si>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</si>
  <si>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</si>
  <si>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</si>
  <si>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</si>
  <si>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</si>
  <si>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</si>
  <si>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</si>
  <si>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</si>
  <si>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</si>
  <si>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</si>
  <si>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</si>
  <si>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</si>
  <si>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</si>
  <si>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</si>
  <si>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</si>
  <si>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</si>
  <si>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</si>
  <si>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</si>
  <si>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</si>
  <si>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</si>
  <si>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</si>
  <si>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</si>
  <si>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</si>
  <si>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</si>
  <si>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</si>
  <si>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</si>
  <si>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</si>
  <si>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</si>
  <si>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</si>
  <si>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</si>
  <si>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</si>
  <si>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</si>
  <si>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</si>
  <si>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</si>
  <si>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</si>
  <si>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</si>
  <si>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</si>
  <si>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</si>
  <si>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</si>
  <si>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</si>
  <si>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</si>
  <si>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</si>
  <si>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</si>
  <si>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</si>
  <si>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</si>
  <si>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</si>
  <si>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</si>
  <si>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</si>
  <si>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</si>
  <si>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</si>
  <si>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</si>
  <si>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</si>
  <si>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</si>
  <si>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</si>
  <si>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</si>
  <si>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</si>
  <si>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</si>
  <si>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</si>
  <si>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</si>
  <si>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</si>
  <si>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</si>
  <si>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</si>
  <si>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</si>
  <si>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</si>
  <si>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</si>
  <si>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</si>
  <si>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</si>
  <si>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</si>
  <si>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</si>
  <si>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</si>
  <si>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</si>
  <si>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</si>
  <si>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</si>
  <si>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</si>
  <si>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</si>
  <si>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</si>
  <si>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</si>
  <si>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</si>
  <si>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</si>
  <si>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</si>
  <si>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</si>
  <si>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</si>
  <si>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</si>
  <si>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</si>
  <si>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</si>
  <si>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</si>
  <si>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</si>
  <si>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</si>
  <si>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</si>
  <si>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</si>
  <si>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</si>
  <si>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</si>
  <si>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</si>
  <si>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</si>
  <si>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</si>
  <si>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</si>
  <si>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</si>
  <si>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</si>
  <si>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</si>
  <si>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</si>
  <si>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</si>
  <si>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</si>
  <si>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</si>
  <si>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</si>
  <si>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</si>
  <si>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</si>
  <si>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</si>
  <si>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</si>
  <si>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</si>
  <si>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</si>
  <si>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</si>
  <si>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</si>
  <si>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</si>
  <si>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</si>
  <si>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</si>
  <si>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</si>
  <si>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</si>
  <si>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</si>
  <si>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</si>
  <si>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</si>
  <si>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</si>
  <si>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</si>
  <si>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</si>
  <si>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</si>
  <si>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</si>
  <si>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</si>
  <si>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</si>
  <si>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</si>
  <si>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</si>
  <si>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</si>
  <si>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</si>
  <si>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</si>
  <si>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</si>
  <si>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</si>
  <si>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</si>
  <si>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</si>
  <si>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</si>
  <si>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</si>
  <si>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</si>
  <si>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</si>
  <si>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</si>
  <si>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</si>
  <si>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</si>
  <si>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</si>
  <si>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</si>
  <si>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</si>
  <si>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</si>
  <si>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</si>
  <si>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</si>
  <si>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</si>
  <si>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</si>
  <si>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</si>
  <si>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</si>
  <si>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</si>
  <si>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</si>
  <si>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</si>
  <si>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</si>
  <si>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</si>
  <si>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</si>
  <si>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</si>
  <si>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</si>
  <si>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</si>
  <si>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</si>
  <si>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</si>
  <si>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</si>
  <si>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</si>
  <si>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</si>
  <si>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</si>
  <si>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</si>
  <si>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</si>
  <si>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</si>
  <si>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</si>
  <si>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</si>
  <si>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</si>
  <si>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</si>
  <si>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</si>
  <si>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</si>
  <si>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</si>
  <si>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</si>
  <si>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</si>
  <si>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</si>
  <si>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</si>
  <si>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</si>
  <si>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</si>
  <si>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</si>
  <si>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</si>
  <si>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</si>
  <si>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</si>
  <si>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</si>
  <si>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</si>
  <si>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</si>
  <si>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</si>
  <si>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</si>
  <si>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</si>
  <si>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</si>
  <si>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</si>
  <si>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</si>
  <si>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</si>
  <si>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</si>
  <si>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Eduardo Alejandro Díaz Delgado</t>
  </si>
  <si>
    <t>JUD de Atención y Vinculación Educativa</t>
  </si>
  <si>
    <t>CUENTA DE CORREO INSTITUCIONAL:ediazd@tlalpan.cdmx.gob.mx</t>
  </si>
  <si>
    <t xml:space="preserve">TELÉFONO DE CONTACTO:55-71597720 </t>
  </si>
  <si>
    <t>EXTENSIÓN:5905</t>
  </si>
  <si>
    <t>Silvia  Sandoval</t>
  </si>
  <si>
    <t>Directora General de Derechos Culturales y Educativos</t>
  </si>
  <si>
    <t>CUENTA DE CORREO INSTITUCIONAL: ssandovalh@tlalpan.cdmx.gob.mx</t>
  </si>
  <si>
    <t>TELÉFONO DE CONTACTO: 5554831500</t>
  </si>
  <si>
    <t>EXTENSIÓN: 7300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</si>
</sst>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rgb="FF05EF4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12" fillId="0" borderId="0" xfId="1" applyFont="1" applyFill="1" applyBorder="1" applyAlignment="1" applyProtection="1">
      <alignment horizontal="left" vertical="center" wrapText="1"/>
      <protection hidden="1"/>
    </xf>
    <xf numFmtId="0" fontId="29" fillId="0" borderId="1" xfId="1" applyFont="1" applyFill="1" applyBorder="1" applyAlignment="1" applyProtection="1">
      <alignment horizontal="center" vertical="center" wrapText="1"/>
      <protection hidden="1"/>
    </xf>
    <xf numFmtId="0" fontId="28" fillId="0" borderId="1" xfId="1" applyFont="1" applyFill="1" applyBorder="1" applyAlignment="1" applyProtection="1">
      <alignment horizontal="justify" vertical="center" wrapText="1"/>
      <protection hidden="1"/>
    </xf>
    <xf numFmtId="0" fontId="28" fillId="0" borderId="4" xfId="1" applyFont="1" applyFill="1" applyBorder="1" applyAlignment="1" applyProtection="1">
      <alignment horizontal="justify" vertical="center" wrapText="1"/>
      <protection hidden="1"/>
    </xf>
    <xf numFmtId="0" fontId="28" fillId="0" borderId="6" xfId="1" applyFont="1" applyFill="1" applyBorder="1" applyAlignment="1" applyProtection="1">
      <alignment horizontal="justify" vertical="center" wrapText="1"/>
      <protection hidden="1"/>
    </xf>
    <xf numFmtId="0" fontId="28" fillId="0" borderId="5" xfId="1" applyFont="1" applyFill="1" applyBorder="1" applyAlignment="1" applyProtection="1">
      <alignment horizontal="justify" vertical="center" wrapText="1"/>
      <protection hidden="1"/>
    </xf>
    <xf numFmtId="10" fontId="23" fillId="0" borderId="1" xfId="1" applyNumberFormat="1" applyFont="1" applyFill="1" applyBorder="1" applyAlignment="1" applyProtection="1">
      <alignment horizontal="center" vertical="center" wrapText="1"/>
      <protection locked="0"/>
    </xf>
    <xf numFmtId="165" fontId="23" fillId="0" borderId="1" xfId="1" applyNumberFormat="1" applyFont="1" applyFill="1" applyBorder="1" applyAlignment="1" applyProtection="1">
      <alignment horizontal="center" vertical="center" wrapText="1"/>
      <protection locked="0"/>
    </xf>
    <xf numFmtId="165" fontId="23" fillId="0" borderId="1" xfId="4" applyNumberFormat="1" applyFont="1" applyFill="1" applyBorder="1" applyAlignment="1" applyProtection="1">
      <alignment horizontal="center" vertical="center" wrapText="1"/>
      <protection hidden="1"/>
    </xf>
    <xf numFmtId="9" fontId="23" fillId="0" borderId="1" xfId="4" applyFont="1" applyFill="1" applyBorder="1" applyAlignment="1" applyProtection="1">
      <alignment horizontal="center" vertical="center" wrapText="1"/>
      <protection hidden="1"/>
    </xf>
    <xf numFmtId="0" fontId="3" fillId="0" borderId="0" xfId="1" applyFont="1" applyFill="1" applyAlignment="1" applyProtection="1">
      <alignment vertical="top" wrapText="1"/>
      <protection hidden="1"/>
    </xf>
    <xf numFmtId="0" fontId="28" fillId="10" borderId="1" xfId="1" applyFont="1" applyFill="1" applyBorder="1" applyAlignment="1" applyProtection="1">
      <alignment vertical="top"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05EF4D"/>
      <color rgb="FF66FF99"/>
      <color rgb="FF9F2241"/>
      <color rgb="FF00AE42"/>
      <color rgb="FF66FF66"/>
      <color rgb="FFFFFF66"/>
      <color rgb="FF7FF567"/>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14" zoomScale="70" zoomScaleNormal="70" zoomScaleSheetLayoutView="40" zoomScalePageLayoutView="40" workbookViewId="0">
      <selection activeCell="AG17" sqref="AG17"/>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5" t="s">
        <v>15515</v>
      </c>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G5"/>
      <c r="AH5"/>
    </row>
    <row r="6" spans="1:34" s="41" customFormat="1" ht="33" customHeight="1">
      <c r="A6" s="63"/>
      <c r="B6" s="62"/>
      <c r="C6" s="118" t="s">
        <v>15423</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G6"/>
      <c r="AH6"/>
    </row>
    <row r="7" spans="1:34" ht="40.5" customHeight="1">
      <c r="C7" s="116" t="s">
        <v>15424</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0" t="s">
        <v>224</v>
      </c>
      <c r="D9" s="111"/>
      <c r="E9" s="111"/>
      <c r="F9" s="111"/>
      <c r="G9" s="111"/>
      <c r="H9" s="112"/>
      <c r="I9" s="114" t="str">
        <f>IFERROR(VLOOKUP('IR PP'!V9,Cat_URG!B1:C113,2,FALSE)," ")</f>
        <v>ALCALDÍA TLALPAN</v>
      </c>
      <c r="J9" s="111"/>
      <c r="K9" s="111"/>
      <c r="L9" s="111"/>
      <c r="M9" s="111"/>
      <c r="N9" s="111"/>
      <c r="O9" s="111"/>
      <c r="P9" s="111"/>
      <c r="Q9" s="111"/>
      <c r="R9" s="111"/>
      <c r="S9" s="111"/>
      <c r="T9" s="113" t="s">
        <v>15421</v>
      </c>
      <c r="U9" s="113"/>
      <c r="V9" s="119" t="s">
        <v>5051</v>
      </c>
      <c r="W9" s="119"/>
      <c r="X9" s="119"/>
      <c r="Y9" s="113" t="s">
        <v>15422</v>
      </c>
      <c r="Z9" s="113"/>
      <c r="AA9" s="113"/>
      <c r="AB9" s="110" t="s">
        <v>15430</v>
      </c>
      <c r="AC9" s="111"/>
      <c r="AD9" s="111"/>
      <c r="AE9" s="112"/>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6" t="s">
        <v>223</v>
      </c>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row>
    <row r="12" spans="1:34" ht="68.25" customHeight="1">
      <c r="B12" s="62" t="s">
        <v>15437</v>
      </c>
      <c r="C12" s="88" t="s">
        <v>15439</v>
      </c>
      <c r="D12" s="88" t="s">
        <v>15442</v>
      </c>
      <c r="E12" s="88" t="s">
        <v>15443</v>
      </c>
      <c r="F12" s="88" t="s">
        <v>15445</v>
      </c>
      <c r="G12" s="88" t="s">
        <v>15508</v>
      </c>
      <c r="H12" s="88" t="s">
        <v>15425</v>
      </c>
      <c r="I12" s="103" t="s">
        <v>15426</v>
      </c>
      <c r="J12" s="103"/>
      <c r="K12" s="103"/>
      <c r="L12" s="88" t="s">
        <v>15513</v>
      </c>
      <c r="M12" s="103" t="s">
        <v>15514</v>
      </c>
      <c r="N12" s="103"/>
      <c r="O12" s="103"/>
      <c r="P12" s="103" t="s">
        <v>15432</v>
      </c>
      <c r="Q12" s="103"/>
      <c r="R12" s="103"/>
      <c r="S12" s="120" t="s">
        <v>15507</v>
      </c>
      <c r="T12" s="121"/>
      <c r="U12" s="122"/>
      <c r="V12" s="89" t="s">
        <v>15431</v>
      </c>
      <c r="W12" s="88" t="s">
        <v>15433</v>
      </c>
      <c r="X12" s="88" t="s">
        <v>15434</v>
      </c>
      <c r="Y12" s="88" t="s">
        <v>15435</v>
      </c>
      <c r="Z12" s="88" t="s">
        <v>15436</v>
      </c>
      <c r="AA12" s="88" t="s">
        <v>15510</v>
      </c>
      <c r="AB12" s="88" t="s">
        <v>15516</v>
      </c>
      <c r="AC12" s="88" t="s">
        <v>15517</v>
      </c>
      <c r="AD12" s="88" t="s">
        <v>15518</v>
      </c>
      <c r="AE12" s="88" t="s">
        <v>15511</v>
      </c>
    </row>
    <row r="13" spans="1:34" ht="129.94999999999999"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02" t="str">
        <f>IFERROR(VLOOKUP(V$9&amp;A13,Concentrado_PB!A$3:I$1057,9,0)," ")</f>
        <v>E118_ACCIONES POLICIALES Y PREVENCIÓN DEL DELITO</v>
      </c>
      <c r="J13" s="102"/>
      <c r="K13" s="102"/>
      <c r="L13" s="91">
        <f>IFERROR(VLOOKUP(B13,Concentrado_PB!K$2:AP$1057,24,0)," ")</f>
        <v>1</v>
      </c>
      <c r="M13" s="102" t="str">
        <f>IFERROR(VLOOKUP(B13,Concentrado_PB!K$2:AP$1057,25,0)," ")</f>
        <v>IMPLEMENTAR ACCIONES QUE PERMITAN DISEÑAR UNA ESTRATEGIA INTEGRAL, QUE REDUZCAN LOS INDICES DE INSEGURIDAD EN LA DEMARCACION 3</v>
      </c>
      <c r="N13" s="102"/>
      <c r="O13" s="102"/>
      <c r="P13" s="102" t="str">
        <f>IFERROR(VLOOKUP(B13,Concentrado_PB!K$2:AP$1057,26,0)," ")</f>
        <v xml:space="preserve">NUMERO DE HECHOS VIOLENTOS OCURRIDOS EN LA ALCALDIA DURANTE EL PERIODO DE 2020 / NUMERO DE HECHOS VIOLENTOS OCURRIDOS EN LA ALCALDIA DURANTE EL PERIODO DE 2021 </v>
      </c>
      <c r="Q13" s="102"/>
      <c r="R13" s="102"/>
      <c r="S13" s="104" t="str">
        <f>IFERROR(VLOOKUP(B13,Concentrado_PB!K$2:AP$1057,28,0)," ")</f>
        <v>INFORMACION RESERVADA EMITIDA POR LA FISCALIA GENERAL DE LA REPUBLICA. DIRECCION DE SEGURIDAD PUBLICA DEL ALCALDIA, UBICADA EN PLAZA DE LA CONSTITUCION NO. 1 COLONIA TLALPAN CENTRO</v>
      </c>
      <c r="T13" s="105"/>
      <c r="U13" s="106"/>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02" t="str">
        <f>IFERROR(VLOOKUP(V$9&amp;A14,Concentrado_PB!A$3:I$1057,9,0)," ")</f>
        <v>E122_REFORESTACIÓN EN SUELO DE CONSERVACIÓN</v>
      </c>
      <c r="J14" s="102"/>
      <c r="K14" s="102"/>
      <c r="L14" s="91">
        <f>IFERROR(VLOOKUP(B14,Concentrado_PB!K$2:AP$1057,24,0)," ")</f>
        <v>1</v>
      </c>
      <c r="M14" s="102" t="str">
        <f>IFERROR(VLOOKUP(B14,Concentrado_PB!K$2:AP$1057,25,0)," ")</f>
        <v xml:space="preserve">CONTRIBUIR AL MEJORAMIENTO DEL MEDIO AMBIENTE, MEDIANTE ACCIONES Y PROYECTOS QUE PRESERVEN LOS SERVICIOS AMBIENTALES DE LOS BOSQUES, AREAS NATURALES PROTEGIDAS Y SUELO DE CONSERVACION </v>
      </c>
      <c r="N14" s="102"/>
      <c r="O14" s="102"/>
      <c r="P14" s="102" t="str">
        <f>IFERROR(VLOOKUP(B14,Concentrado_PB!K$2:AP$1057,26,0)," ")</f>
        <v>INDICE DE MEJORA EN LOS SERVICIOS AMBIENTALES</v>
      </c>
      <c r="Q14" s="102"/>
      <c r="R14" s="102"/>
      <c r="S14" s="104" t="str">
        <f>IFERROR(VLOOKUP(B14,Concentrado_PB!K$2:AP$1057,28,0)," ")</f>
        <v xml:space="preserve"> A TRAVES DE ENCUESTAS</v>
      </c>
      <c r="T14" s="105"/>
      <c r="U14" s="106"/>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02" t="str">
        <f>IFERROR(VLOOKUP(V$9&amp;A15,Concentrado_PB!A$3:I$1057,9,0)," ")</f>
        <v>E123_MANEJO INTEGRAL DE RESIDUOS SÓLIDOS URBANOS</v>
      </c>
      <c r="J15" s="102"/>
      <c r="K15" s="102"/>
      <c r="L15" s="91">
        <f>IFERROR(VLOOKUP(B15,Concentrado_PB!K$2:AP$1057,24,0)," ")</f>
        <v>1</v>
      </c>
      <c r="M15" s="102" t="str">
        <f>IFERROR(VLOOKUP(B15,Concentrado_PB!K$2:AP$1057,25,0)," ")</f>
        <v>RECOLECCION, TRATAMIENTO Y DISPOSICION FINAL DE DESECHOS SOLIDOS Y PELIGROSOS, DE 410,000 TONELADAS</v>
      </c>
      <c r="N15" s="102"/>
      <c r="O15" s="102"/>
      <c r="P15" s="102" t="str">
        <f>IFERROR(VLOOKUP(B15,Concentrado_PB!K$2:AP$1057,26,0)," ")</f>
        <v>NO. DE TONELADAS RECOLECTADAS / NO. DE TONELADAS PROGRAMADAS X 100</v>
      </c>
      <c r="Q15" s="102"/>
      <c r="R15" s="102"/>
      <c r="S15" s="104" t="str">
        <f>IFERROR(VLOOKUP(B15,Concentrado_PB!K$2:AP$1057,28,0)," ")</f>
        <v>REPORTES MENSUALES Y TRIMESTRALES, DEMANDA CIUDADANA.</v>
      </c>
      <c r="T15" s="105"/>
      <c r="U15" s="106"/>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02" t="str">
        <f>IFERROR(VLOOKUP(V$9&amp;A16,Concentrado_PB!A$3:I$1057,9,0)," ")</f>
        <v>E124_PROGRAMA INTEGRAL DE MOVILIDAD INTELIGENTE</v>
      </c>
      <c r="J16" s="102"/>
      <c r="K16" s="102"/>
      <c r="L16" s="91">
        <f>IFERROR(VLOOKUP(B16,Concentrado_PB!K$2:AP$1057,24,0)," ")</f>
        <v>1</v>
      </c>
      <c r="M16" s="102" t="str">
        <f>IFERROR(VLOOKUP(B16,Concentrado_PB!K$2:AP$1057,25,0)," ")</f>
        <v xml:space="preserve">MEJORAR LA MOVILIDAD DE LA POBLACION A TRAVES DE ACCIONES DE CONSERVACION, MANTENIMIENTO Y REHABILITACION </v>
      </c>
      <c r="N16" s="102"/>
      <c r="O16" s="102"/>
      <c r="P16" s="102" t="str">
        <f>IFERROR(VLOOKUP(B16,Concentrado_PB!K$2:AP$1057,26,0)," ")</f>
        <v xml:space="preserve"> NUMERO DE PERSONAS BENEFICIADAS /  NUMERO DE POBLACION TOTAL 677,000*100</v>
      </c>
      <c r="Q16" s="102"/>
      <c r="R16" s="102"/>
      <c r="S16" s="104"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5"/>
      <c r="U16" s="106"/>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s="133" customFormat="1" ht="129.94999999999999" customHeight="1">
      <c r="A17" s="64">
        <v>5</v>
      </c>
      <c r="B17" s="123" t="str">
        <f t="shared" si="0"/>
        <v>02CD14E134</v>
      </c>
      <c r="C17" s="92">
        <f>IFERROR(VLOOKUP(B17,Concentrado_PB!K$3:AP$1057,2,0)," ")</f>
        <v>1</v>
      </c>
      <c r="D17" s="92">
        <f>IFERROR(VLOOKUP(B17,Concentrado_PB!K$3:AP$1057,4,0)," ")</f>
        <v>6</v>
      </c>
      <c r="E17" s="92">
        <f>IFERROR(VLOOKUP(B17,Concentrado_PB!K$3:AP$1057,6,0)," ")</f>
        <v>1</v>
      </c>
      <c r="F17" s="92" t="str">
        <f>IFERROR(VLOOKUP(V$9&amp;A17,Concentrado_PB!A$2:BX$1057,27,0)," ")</f>
        <v>2.6.8</v>
      </c>
      <c r="G17" s="124" t="str">
        <f>IFERROR(VLOOKUP(V$9&amp;A17,Concentrado_PB!A$2:BX$1057,20,0)," ")</f>
        <v xml:space="preserve">10. Reducción de las desigualdades </v>
      </c>
      <c r="H17" s="92" t="str">
        <f>IFERROR(VLOOKUP(V$9&amp;A17,Concentrado_PB!A$3:I$1057,8,0),"")</f>
        <v>E134</v>
      </c>
      <c r="I17" s="125" t="str">
        <f>IFERROR(VLOOKUP(V$9&amp;A17,Concentrado_PB!A$3:I$1057,9,0)," ")</f>
        <v>E134_ATENCIÓN INTEGRAL PARA EL DESARROLLO INFANTIL</v>
      </c>
      <c r="J17" s="125"/>
      <c r="K17" s="125"/>
      <c r="L17" s="92">
        <f>IFERROR(VLOOKUP(B17,Concentrado_PB!K$2:AP$1057,24,0)," ")</f>
        <v>450</v>
      </c>
      <c r="M17" s="125" t="str">
        <f>IFERROR(VLOOKUP(B17,Concentrado_PB!K$2:AP$1057,25,0)," ")</f>
        <v>PROVEER A LOS 5 CENTROS DE DESARROLLO INFANTIL DE LA ALCALDIA DE INSUMOS, MATERIALES Y SERVICIOS NECESARIOS PARA SU CORRECTO FUNCIONAMIENTO, A FIN DE ATENDER A UNA POBLACION QUE VA HASTA LOS 450 INFANTES</v>
      </c>
      <c r="N17" s="125"/>
      <c r="O17" s="125"/>
      <c r="P17" s="125" t="str">
        <f>IFERROR(VLOOKUP(B17,Concentrado_PB!K$2:AP$1057,26,0)," ")</f>
        <v>NUMERO DE INFANTES ATENDIDOS EN EL EJERCICIO DE EJECUCION
LA ∑ DE LAS MATRICULAS REGISTRADAS EN CADA CENDI DE LA ALCALDIA</v>
      </c>
      <c r="Q17" s="125"/>
      <c r="R17" s="125"/>
      <c r="S17" s="126" t="str">
        <f>IFERROR(VLOOKUP(B17,Concentrado_PB!K$2:AP$1057,28,0)," ")</f>
        <v>MATRICULA REGISTRADA MEDIANTE INSCRIPCIONES EN LOS 5 CENTROS DE DESARROLLO INFANTIL(CENDIS) DE LA ALCALDIA</v>
      </c>
      <c r="T17" s="127"/>
      <c r="U17" s="128"/>
      <c r="V17" s="92" t="str">
        <f>IFERROR(VLOOKUP(B17,Concentrado_PB!K$2:AP$1057,27,0)," ")</f>
        <v>PERSONA</v>
      </c>
      <c r="W17" s="92">
        <f>IFERROR(VLOOKUP(B17,Concentrado_PB!K$2:AP$1057,29,0)," ")</f>
        <v>450</v>
      </c>
      <c r="X17" s="92">
        <f>IFERROR(VLOOKUP(B17,Concentrado_PB!K$2:AP$1057,30,0)," ")</f>
        <v>450</v>
      </c>
      <c r="Y17" s="92">
        <f>IFERROR(VLOOKUP(B17,Concentrado_PB!K$2:AP$1057,31,0)," ")</f>
        <v>450</v>
      </c>
      <c r="Z17" s="92">
        <f>IFERROR(VLOOKUP(B17,Concentrado_PB!K$2:AP$1057,32,0)," ")</f>
        <v>450</v>
      </c>
      <c r="AA17" s="129">
        <v>0.87350000000000005</v>
      </c>
      <c r="AB17" s="130">
        <v>2000000</v>
      </c>
      <c r="AC17" s="131">
        <v>1746924.17</v>
      </c>
      <c r="AD17" s="132">
        <f t="shared" si="1"/>
        <v>0.873462085</v>
      </c>
      <c r="AE17" s="134"/>
    </row>
    <row r="18" spans="1:31" ht="129.94999999999999"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2" t="str">
        <f>IFERROR(VLOOKUP(V$9&amp;A18,Concentrado_PB!A$3:I$1057,9,0)," ")</f>
        <v>E150_FOMENTO Y MEJORAMIENTO DE LOS MERCADOS PÚBLICOS DE LA CIUDAD DE MÉXICO</v>
      </c>
      <c r="J18" s="102"/>
      <c r="K18" s="102"/>
      <c r="L18" s="91">
        <f>IFERROR(VLOOKUP(B18,Concentrado_PB!K$2:AP$1057,24,0)," ")</f>
        <v>1</v>
      </c>
      <c r="M18" s="102" t="str">
        <f>IFERROR(VLOOKUP(B18,Concentrado_PB!K$2:AP$1057,25,0)," ")</f>
        <v>MANTENER EN CONDICIONES ÓPTIMAS DE SEGURIDAD Y OPERACIÓN LA INFRAESTRUCTURA COMERCIAL</v>
      </c>
      <c r="N18" s="102"/>
      <c r="O18" s="102"/>
      <c r="P18" s="102" t="str">
        <f>IFERROR(VLOOKUP(B18,Concentrado_PB!K$2:AP$1057,26,0)," ")</f>
        <v>(NUMERO DE HABITANTES QUE RECIBEN EL APOYO / NUMERO DE HABITANTES DE LA DEMARCACION)* 100</v>
      </c>
      <c r="Q18" s="102"/>
      <c r="R18" s="102"/>
      <c r="S18" s="104"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5"/>
      <c r="U18" s="106"/>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2" t="str">
        <f>IFERROR(VLOOKUP(V$9&amp;A19,Concentrado_PB!A$3:I$1057,9,0)," ")</f>
        <v>F032_PROMOCIÓN DE LA CULTURA FÍSICA Y DEPORTIVA</v>
      </c>
      <c r="J19" s="102"/>
      <c r="K19" s="102"/>
      <c r="L19" s="91">
        <f>IFERROR(VLOOKUP(B19,Concentrado_PB!K$2:AP$1057,24,0)," ")</f>
        <v>1</v>
      </c>
      <c r="M19" s="102"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2"/>
      <c r="O19" s="102"/>
      <c r="P19" s="102" t="str">
        <f>IFERROR(VLOOKUP(B19,Concentrado_PB!K$2:AP$1057,26,0)," ")</f>
        <v>ATENCION AL 15% DE LOS HABITANTES DEL ALCALDIA</v>
      </c>
      <c r="Q19" s="102"/>
      <c r="R19" s="102"/>
      <c r="S19" s="104"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5"/>
      <c r="U19" s="106"/>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2" t="str">
        <f>IFERROR(VLOOKUP(V$9&amp;A20,Concentrado_PB!A$3:I$1057,9,0)," ")</f>
        <v>K014_INFRAESTRUCTURA DE AGUA POTABLE, ALCANTARILLADO Y SANEAMIENTO</v>
      </c>
      <c r="J20" s="102"/>
      <c r="K20" s="102"/>
      <c r="L20" s="91">
        <f>IFERROR(VLOOKUP(B20,Concentrado_PB!K$2:AP$1057,24,0)," ")</f>
        <v>1</v>
      </c>
      <c r="M20" s="102" t="str">
        <f>IFERROR(VLOOKUP(B20,Concentrado_PB!K$2:AP$1057,25,0)," ")</f>
        <v xml:space="preserve">MEJORAR INFRAESTRUCTURA DE AGUA POTABLE Y ALCANTARILLADO A TRAVES DEL  SUMINISTRO DE AGUA POTABLE EN PIPAS,  REHABILITACION DE LAS REDES DE DRENAJE, DE AGUA POTABLE Y DESAZOLVE  </v>
      </c>
      <c r="N20" s="102"/>
      <c r="O20" s="102"/>
      <c r="P20" s="102" t="str">
        <f>IFERROR(VLOOKUP(B20,Concentrado_PB!K$2:AP$1057,26,0)," ")</f>
        <v>NUMERO DE PERSONAS BENEFICIADAS/NUMERO DE LA POBLACION TOTAL DE 677,000*100</v>
      </c>
      <c r="Q20" s="102"/>
      <c r="R20" s="102"/>
      <c r="S20" s="104"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5"/>
      <c r="U20" s="106"/>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2" t="str">
        <f>IFERROR(VLOOKUP(V$9&amp;A21,Concentrado_PB!A$3:I$1057,9,0)," ")</f>
        <v>K015_CONSTRUCCIÓN DE INFRAESTRUCTURA PÚBLICA</v>
      </c>
      <c r="J21" s="102"/>
      <c r="K21" s="102"/>
      <c r="L21" s="91">
        <f>IFERROR(VLOOKUP(B21,Concentrado_PB!K$2:AP$1057,24,0)," ")</f>
        <v>1</v>
      </c>
      <c r="M21" s="102" t="str">
        <f>IFERROR(VLOOKUP(B21,Concentrado_PB!K$2:AP$1057,25,0)," ")</f>
        <v>MEJORAR LAS CONDICIONES DE LA POBLACION CON OBRAS DE INFRAESTRUCTURA DEPORTIVA, EDUCATIVA,  SOCIAL, CULTURAL, COMERCIAL ETC.</v>
      </c>
      <c r="N21" s="102"/>
      <c r="O21" s="102"/>
      <c r="P21" s="102" t="str">
        <f>IFERROR(VLOOKUP(B21,Concentrado_PB!K$2:AP$1057,26,0)," ")</f>
        <v>NUMERO DE PERSONAS BENEFICIADAS /  NUMERO DE POBLACION TOTAL 677,000*100</v>
      </c>
      <c r="Q21" s="102"/>
      <c r="R21" s="102"/>
      <c r="S21" s="104"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5"/>
      <c r="U21" s="106"/>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2" t="str">
        <f>IFERROR(VLOOKUP(V$9&amp;A22,Concentrado_PB!A$3:I$1057,9,0)," ")</f>
        <v>K016_REHABILITACIÓN Y MANTENIMIENTO DE INFRAESTRUCTURA PÚBLICA</v>
      </c>
      <c r="J22" s="102"/>
      <c r="K22" s="102"/>
      <c r="L22" s="91">
        <f>IFERROR(VLOOKUP(B22,Concentrado_PB!K$2:AP$1057,24,0)," ")</f>
        <v>1</v>
      </c>
      <c r="M22" s="102" t="str">
        <f>IFERROR(VLOOKUP(B22,Concentrado_PB!K$2:AP$1057,25,0)," ")</f>
        <v>MEJORAR LAS CONDICIONES DE LA POBLACION CON OBRAS DE REHABILITACION Y MANTENIMIENTO PARA LA INFRAESTRUCTURA  DEPORTIVA, EDUCATIVA,  SOCIAL, CULTURAL, COMERCIAL, MEJORA LAS CONDICIONES DE LA POBLACION EN GENERAL. 105</v>
      </c>
      <c r="N22" s="102"/>
      <c r="O22" s="102"/>
      <c r="P22" s="102" t="str">
        <f>IFERROR(VLOOKUP(B22,Concentrado_PB!K$2:AP$1057,26,0)," ")</f>
        <v>NUMERO DE PERSONAS BENEFICIADAS /  NUMERO DE POBLACION TOTAL 677,000*100</v>
      </c>
      <c r="Q22" s="102"/>
      <c r="R22" s="102"/>
      <c r="S22" s="104"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5"/>
      <c r="U22" s="106"/>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2" t="str">
        <f>IFERROR(VLOOKUP(V$9&amp;A23,Concentrado_PB!A$3:I$1057,9,0)," ")</f>
        <v>M001_ACTIVIDADES DE APOYO ADMINISTRATIVO</v>
      </c>
      <c r="J23" s="102"/>
      <c r="K23" s="102"/>
      <c r="L23" s="91">
        <f>IFERROR(VLOOKUP(B23,Concentrado_PB!K$2:AP$1057,24,0)," ")</f>
        <v>1</v>
      </c>
      <c r="M23" s="102" t="str">
        <f>IFERROR(VLOOKUP(B23,Concentrado_PB!K$2:AP$1057,25,0)," ")</f>
        <v xml:space="preserve">ATENDER LAS NECESIDADES EN MATERIA DE SERVICIOS ADMINISTRATIVOS QUE REQUIERE LA ESTRUCTURA OPERATIVA DE LA DEMARCACION TERRITORIAL. </v>
      </c>
      <c r="N23" s="102"/>
      <c r="O23" s="102"/>
      <c r="P23" s="102" t="str">
        <f>IFERROR(VLOOKUP(B23,Concentrado_PB!K$2:AP$1057,26,0)," ")</f>
        <v>TOTAL DE SOLICITUDES DE SERVICIOS ATENDIDAS/ TOTAL DE SERVICIOS POGRAMADOS *100</v>
      </c>
      <c r="Q23" s="102"/>
      <c r="R23" s="102"/>
      <c r="S23" s="104" t="str">
        <f>IFERROR(VLOOKUP(B23,Concentrado_PB!K$2:AP$1057,28,0)," ")</f>
        <v>INFORME DE AVANCE TRIMESTRAL. CONTROLES INTERNOS DE LAS AREAS QUE INTEGRAN A LA DIRECCION GENERAL DE ADMINISTRACION</v>
      </c>
      <c r="T23" s="105"/>
      <c r="U23" s="106"/>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2" t="str">
        <f>IFERROR(VLOOKUP(V$9&amp;A24,Concentrado_PB!A$3:I$1057,9,0)," ")</f>
        <v>N001_CUMPLIMIENTO DE LOS PROGRAMAS DE PROTECCIÓN CIVIL</v>
      </c>
      <c r="J24" s="102"/>
      <c r="K24" s="102"/>
      <c r="L24" s="91">
        <f>IFERROR(VLOOKUP(B24,Concentrado_PB!K$2:AP$1057,24,0)," ")</f>
        <v>4</v>
      </c>
      <c r="M24" s="102"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2"/>
      <c r="O24" s="102"/>
      <c r="P24" s="102" t="str">
        <f>IFERROR(VLOOKUP(B24,Concentrado_PB!K$2:AP$1057,26,0)," ")</f>
        <v xml:space="preserve">ACCIONES IMPLEMENTADAS PARA LA PREVENCION, DISMINUCION Y MITIGACION DE RIESGOS/ACCIONES IMPLEMENTADAS PARA LA PREVENCION, DISMINUCION Y MITIGACION DE RIESGOS PROGRAMADAS                                                                    </v>
      </c>
      <c r="Q24" s="102"/>
      <c r="R24" s="102"/>
      <c r="S24" s="104" t="str">
        <f>IFERROR(VLOOKUP(B24,Concentrado_PB!K$2:AP$1057,28,0)," ")</f>
        <v>INFORME AL CONSEJO DE PROTECCION CIVIL</v>
      </c>
      <c r="T24" s="105"/>
      <c r="U24" s="106"/>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2" t="str">
        <f>IFERROR(VLOOKUP(V$9&amp;A25,Concentrado_PB!A$3:I$1057,9,0)," ")</f>
        <v>O001_ACTIVIDADES DE APOYO A LA FUNCIÓN PÚBLICA Y BUEN GOBIERNO</v>
      </c>
      <c r="J25" s="102"/>
      <c r="K25" s="102"/>
      <c r="L25" s="91">
        <f>IFERROR(VLOOKUP(B25,Concentrado_PB!K$2:AP$1057,24,0)," ")</f>
        <v>1</v>
      </c>
      <c r="M25" s="102" t="str">
        <f>IFERROR(VLOOKUP(B25,Concentrado_PB!K$2:AP$1057,25,0)," ")</f>
        <v>MIDE LAS SOLICTUDES DE INFORMACION RECIBIDAS Y ATENDIDAS  EN LOS PLAZOS ESTABLECIDOS POR EL ORGANO GARANTE</v>
      </c>
      <c r="N25" s="102"/>
      <c r="O25" s="102"/>
      <c r="P25" s="102" t="str">
        <f>IFERROR(VLOOKUP(B25,Concentrado_PB!K$2:AP$1057,26,0)," ")</f>
        <v>TOTAL DE SOLICITUDES RECIBIDAS/ TOTAL DE SOLICITUDES ATENDIDAS *100</v>
      </c>
      <c r="Q25" s="102"/>
      <c r="R25" s="102"/>
      <c r="S25" s="104" t="str">
        <f>IFERROR(VLOOKUP(B25,Concentrado_PB!K$2:AP$1057,28,0)," ")</f>
        <v>INFORMES DE AUDITORIA. CONTROLES INTERNOS DE LAS AREAS QUE INTEGRAN A LA DIRECCION GENERAL DE ADMINISTRACION Y PORTAL DE TRANSPARENCIA</v>
      </c>
      <c r="T25" s="105"/>
      <c r="U25" s="106"/>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02" t="str">
        <f>IFERROR(VLOOKUP(V$9&amp;A26,Concentrado_PB!A$3:I$1057,9,0)," ")</f>
        <v>P001_PROMOCIÓN INTEGRAL PARA EL CUMPLIMIENTO DE LOS DERECHOS HUMANOS DE LAS NIÑAS Y MUJERES</v>
      </c>
      <c r="J26" s="102"/>
      <c r="K26" s="102"/>
      <c r="L26" s="91">
        <f>IFERROR(VLOOKUP(B26,Concentrado_PB!K$2:AP$1057,24,0)," ")</f>
        <v>8</v>
      </c>
      <c r="M26" s="102"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2"/>
      <c r="O26" s="102"/>
      <c r="P26" s="102" t="str">
        <f>IFERROR(VLOOKUP(B26,Concentrado_PB!K$2:AP$1057,26,0)," ")</f>
        <v>ACCIONES PROGRAMADAS/ACCIONES REALIZADAS*100</v>
      </c>
      <c r="Q26" s="102"/>
      <c r="R26" s="102"/>
      <c r="S26" s="104" t="str">
        <f>IFERROR(VLOOKUP(B26,Concentrado_PB!K$2:AP$1057,28,0)," ")</f>
        <v>INFORMES DE LAS ACCIONES REALIZADAS</v>
      </c>
      <c r="T26" s="105"/>
      <c r="U26" s="106"/>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c r="AB26" s="95"/>
      <c r="AC26" s="96"/>
      <c r="AD26" s="87" t="str">
        <f t="shared" si="1"/>
        <v xml:space="preserve"> </v>
      </c>
      <c r="AE26" s="97"/>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2" t="str">
        <f>IFERROR(VLOOKUP(V$9&amp;A27,Concentrado_PB!A$3:I$1057,9,0)," ")</f>
        <v>P002_PROMOCIÓN INTEGRAL PARA EL CUMPLIMIENTO DE LOS DERECHOS HUMANOS</v>
      </c>
      <c r="J27" s="102"/>
      <c r="K27" s="102"/>
      <c r="L27" s="91">
        <f>IFERROR(VLOOKUP(B27,Concentrado_PB!K$2:AP$1057,24,0)," ")</f>
        <v>1100</v>
      </c>
      <c r="M27" s="102"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2"/>
      <c r="O27" s="102"/>
      <c r="P27" s="102" t="str">
        <f>IFERROR(VLOOKUP(B27,Concentrado_PB!K$2:AP$1057,26,0)," ")</f>
        <v>ACCIONES PROGRAMADAS/ACCIONES REALIZADAS*100</v>
      </c>
      <c r="Q27" s="102"/>
      <c r="R27" s="102"/>
      <c r="S27" s="104" t="str">
        <f>IFERROR(VLOOKUP(B27,Concentrado_PB!K$2:AP$1057,28,0)," ")</f>
        <v>INFORMES DE LAS ACCIONES REALIZADAS, CONTENIDOS EN LOS INFORMES TRIMESTRALES QUE SE PUBLICAN EN LA PAGINA DE LA ALCALDIA.</v>
      </c>
      <c r="T27" s="105"/>
      <c r="U27" s="106"/>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c r="AB27" s="95"/>
      <c r="AC27" s="96"/>
      <c r="AD27" s="87" t="str">
        <f t="shared" si="1"/>
        <v xml:space="preserve"> </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02" t="str">
        <f>IFERROR(VLOOKUP(V$9&amp;A28,Concentrado_PB!A$3:I$1057,9,0)," ")</f>
        <v xml:space="preserve">P004_PROMOCIÓN INTEGRAL PARA EL CUMPLIMIENTO DE LOS DERECHOS DE LA NIÑEZ Y DE LA ADOLESCENCIA </v>
      </c>
      <c r="J28" s="102"/>
      <c r="K28" s="102"/>
      <c r="L28" s="91">
        <f>IFERROR(VLOOKUP(B28,Concentrado_PB!K$2:AP$1057,24,0)," ")</f>
        <v>1</v>
      </c>
      <c r="M28" s="102" t="str">
        <f>IFERROR(VLOOKUP(B28,Concentrado_PB!K$2:AP$1057,25,0)," ")</f>
        <v>PORCENTAJE DE ACTIVIDADES REALIZADAS A EFECTO DE CONCIENTIZAR SOBRE LOS DERECHOS DE LAS NIÑAS, NIÑOS Y ADOLESCENTES A LOS SERVIDORES PÚBLICOS DE LA INSTITUCIÓN.</v>
      </c>
      <c r="N28" s="102"/>
      <c r="O28" s="102"/>
      <c r="P28" s="102" t="str">
        <f>IFERROR(VLOOKUP(B28,Concentrado_PB!K$2:AP$1057,26,0)," ")</f>
        <v>(ACTIVIDADES PLANEADAS PARA CONCIENTIZAR SOBRE LOS DERECHOS DE LAS NIÑAS, NIÑOS Y ADOLESCENTES) / (ACTIVIDADES REALIZADAS PARA CONCIENTIZAR SOBRE LOS DERECHOS DE LAS NIÑAS, NIÑOS Y ADOLESCENTES)</v>
      </c>
      <c r="Q28" s="102"/>
      <c r="R28" s="102"/>
      <c r="S28" s="104" t="str">
        <f>IFERROR(VLOOKUP(B28,Concentrado_PB!K$2:AP$1057,28,0)," ")</f>
        <v>N/A</v>
      </c>
      <c r="T28" s="105"/>
      <c r="U28" s="106"/>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2" t="str">
        <f>IFERROR(VLOOKUP(V$9&amp;A29,Concentrado_PB!A$3:I$1057,9,0)," ")</f>
        <v>S126_COMUNIDAD   HUEHUEYOTL,  APOYO   A  COLECTIVOS   DE  PERSONAS ADULTAS MAYORES</v>
      </c>
      <c r="J29" s="102"/>
      <c r="K29" s="102"/>
      <c r="L29" s="91">
        <f>IFERROR(VLOOKUP(B29,Concentrado_PB!K$2:AP$1057,24,0)," ")</f>
        <v>2.3E-2</v>
      </c>
      <c r="M29" s="102" t="str">
        <f>IFERROR(VLOOKUP(B29,Concentrado_PB!K$2:AP$1057,25,0)," ")</f>
        <v>MIDE EL NUMERO DE PERSONAS ADULTAS MAYORES QUE PARTICIPAN EN LOS COLECTIVOS Y REDES DE APOYO.</v>
      </c>
      <c r="N29" s="102"/>
      <c r="O29" s="102"/>
      <c r="P29" s="102" t="str">
        <f>IFERROR(VLOOKUP(B29,Concentrado_PB!K$2:AP$1057,26,0)," ")</f>
        <v>(PERSONAS ADULTAS MAYORES QUE PARTICIPAN EN LOS COLECTIVOS Y REDES DE APOYO / NUMERO DE PERSONAS ADULTAS MAYORES DE LA DEMARCACION) * 100</v>
      </c>
      <c r="Q29" s="102"/>
      <c r="R29" s="102"/>
      <c r="S29" s="104"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5"/>
      <c r="U29" s="106"/>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2" t="str">
        <f>IFERROR(VLOOKUP(V$9&amp;A30,Concentrado_PB!A$3:I$1057,9,0)," ")</f>
        <v>S127_MOCHILA DE DERECHOS</v>
      </c>
      <c r="J30" s="102"/>
      <c r="K30" s="102"/>
      <c r="L30" s="91">
        <f>IFERROR(VLOOKUP(B30,Concentrado_PB!K$2:AP$1057,24,0)," ")</f>
        <v>1.7100000000000001E-2</v>
      </c>
      <c r="M30" s="102" t="str">
        <f>IFERROR(VLOOKUP(B30,Concentrado_PB!K$2:AP$1057,25,0)," ")</f>
        <v>MIDE EL NUMERO DE NIÑAS, NIÑOS, ADOLESCENTES, JOVENES, PERSONAS ADULTAS Y PERSONAS ADULTAS MAYORES BENEFICIADOS CON TALLERES.</v>
      </c>
      <c r="N30" s="102"/>
      <c r="O30" s="102"/>
      <c r="P30" s="102" t="str">
        <f>IFERROR(VLOOKUP(B30,Concentrado_PB!K$2:AP$1057,26,0)," ")</f>
        <v>(NUMERO NIÑAS, NIÑOS, ADOLESCENTES, JOVENES, PERSONAS ADULTAS Y PERSONAS ADULTAS MAYORES BENEFICIADOS CON TALLERES/ NUMERO DE PERSONAS QUE HABITAN EN ZONAS DE MUY BAJO Y BAJO INDICE DE DESARROLLO SOCIAL)*100</v>
      </c>
      <c r="Q30" s="102"/>
      <c r="R30" s="102"/>
      <c r="S30" s="104"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5"/>
      <c r="U30" s="106"/>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2" t="str">
        <f>IFERROR(VLOOKUP(V$9&amp;A31,Concentrado_PB!A$3:I$1057,9,0)," ")</f>
        <v>S128_DEFENSORÍA  DE  LOS  DERECHOS  Y  APOYOS  ECONÓMICOS  A NIÑAS  Y NIÑOS DE TLALPAN</v>
      </c>
      <c r="J31" s="102"/>
      <c r="K31" s="102"/>
      <c r="L31" s="91">
        <f>IFERROR(VLOOKUP(B31,Concentrado_PB!K$2:AP$1057,24,0)," ")</f>
        <v>0.01</v>
      </c>
      <c r="M31" s="102" t="str">
        <f>IFERROR(VLOOKUP(B31,Concentrado_PB!K$2:AP$1057,25,0)," ")</f>
        <v xml:space="preserve">MIDE EL NUMERO DE NIÑAS, NIÑAS Y ADOLESCENTES QUE RECIBEN APOYO ECONOMICO Y PARTICIPAN EN LOS TALLERES. </v>
      </c>
      <c r="N31" s="102"/>
      <c r="O31" s="102"/>
      <c r="P31" s="102" t="str">
        <f>IFERROR(VLOOKUP(B31,Concentrado_PB!K$2:AP$1057,26,0)," ")</f>
        <v>(NUMERO DE NIÑAS, NIÑOS Y ADOLESCENTES QUE RECIBEN EL APOYO ECONOMICO Y PARTICIPAN EN LOS TALLERES / NUMERO DE NIÑAS, NIÑOS Y ADOLESCENTES DE 5 A 14 AÑOS QUE RESIDEN EN LA DEMARCACION) * 100</v>
      </c>
      <c r="Q31" s="102"/>
      <c r="R31" s="102"/>
      <c r="S31" s="104"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5"/>
      <c r="U31" s="106"/>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ht="129.94999999999999"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2" t="str">
        <f>IFERROR(VLOOKUP(V$9&amp;A32,Concentrado_PB!A$3:I$1057,9,0)," ")</f>
        <v>S129_ASESORÍAS   PARA  EL   EXAMEN  DE   INGRESO  A   LA   EDUCACIÓN  MEDIA SUPERIOR</v>
      </c>
      <c r="J32" s="102"/>
      <c r="K32" s="102"/>
      <c r="L32" s="91">
        <f>IFERROR(VLOOKUP(B32,Concentrado_PB!K$2:AP$1057,24,0)," ")</f>
        <v>0.17499999999999999</v>
      </c>
      <c r="M32" s="102" t="str">
        <f>IFERROR(VLOOKUP(B32,Concentrado_PB!K$2:AP$1057,25,0)," ")</f>
        <v xml:space="preserve">MIDE LA CANTIDAD DE ALUMNOS QUE RECIBEN ASESORIAS DE PREPARACION </v>
      </c>
      <c r="N32" s="102"/>
      <c r="O32" s="102"/>
      <c r="P32" s="102" t="str">
        <f>IFERROR(VLOOKUP(B32,Concentrado_PB!K$2:AP$1057,26,0)," ")</f>
        <v>(NUMERO DE ALUMNOS QUE RECIBEN LAS ASESORIAS DE PREPARACION / NUMERO DE NIÑAS Y NIÑOS QUE EGRESAN DE TERCER AÑO DE SECUNDARIA) * 100</v>
      </c>
      <c r="Q32" s="102"/>
      <c r="R32" s="102"/>
      <c r="S32" s="104"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5"/>
      <c r="U32" s="106"/>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2" t="str">
        <f>IFERROR(VLOOKUP(V$9&amp;A33,Concentrado_PB!A$3:I$1057,9,0)," ")</f>
        <v>S130_EDUCARNOS EN COMUNIDAD PARA EL BIENESTAR SOCIAL</v>
      </c>
      <c r="J33" s="102"/>
      <c r="K33" s="102"/>
      <c r="L33" s="91">
        <f>IFERROR(VLOOKUP(B33,Concentrado_PB!K$2:AP$1057,24,0)," ")</f>
        <v>1.6E-2</v>
      </c>
      <c r="M33" s="102" t="str">
        <f>IFERROR(VLOOKUP(B33,Concentrado_PB!K$2:AP$1057,25,0)," ")</f>
        <v>MIDE EL NUMERO DE PERSONAS QUE RECIBEN ALGUN TIPO DE ASESORIA, ORIENTACION Y ACOMPAÑAMIENTO EDUCATIVO.</v>
      </c>
      <c r="N33" s="102"/>
      <c r="O33" s="102"/>
      <c r="P33" s="102" t="str">
        <f>IFERROR(VLOOKUP(B33,Concentrado_PB!K$2:AP$1057,26,0)," ")</f>
        <v>(NUMERO DE PERSONAS QUE RECIBEN ALGUN TIPO DE ASESORIA, ORIENTACION Y ACOMPAÑAMIENTO EDUCATIVO / NUMERO DE PERSONAS DE 15 AÑOS Y MAS QUE HABITAN EN LA ALCALDIA DE TLALPAN) * 100</v>
      </c>
      <c r="Q33" s="102"/>
      <c r="R33" s="102"/>
      <c r="S33" s="104"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5"/>
      <c r="U33" s="106"/>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2" t="str">
        <f>IFERROR(VLOOKUP(V$9&amp;A34,Concentrado_PB!A$3:I$1057,9,0)," ")</f>
        <v>S132_APOYO  PROFESIONAL A LA POBLACIÓN EN SUS TAREAS EDUCATIVAS EN LAS BIBLIOTECAS PÚBLICAS</v>
      </c>
      <c r="J34" s="102"/>
      <c r="K34" s="102"/>
      <c r="L34" s="91">
        <f>IFERROR(VLOOKUP(B34,Concentrado_PB!K$2:AP$1057,24,0)," ")</f>
        <v>1.0999999999999999E-2</v>
      </c>
      <c r="M34" s="102" t="str">
        <f>IFERROR(VLOOKUP(B34,Concentrado_PB!K$2:AP$1057,25,0)," ")</f>
        <v>MIDE LA CANTIDAD DE NIÑAS, NIÑOS Y ADOLESCENTES QUE RECIBEN ASESORIA EN LAS BIBLIOTECAS PUBLICAS.</v>
      </c>
      <c r="N34" s="102"/>
      <c r="O34" s="102"/>
      <c r="P34" s="102" t="str">
        <f>IFERROR(VLOOKUP(B34,Concentrado_PB!K$2:AP$1057,26,0)," ")</f>
        <v>(NUMERO DE NIÑAS, NIÑOS Y ADOLESCENTES QUE RECIBEN ASESORIA EN LAS BIBLIOTECAS PUBLICAS / NUMERO DE NIÑAS, NIÑOS Y ADOLESCENTES QUE ESTUDIAN EN ESCUELAS PRIMARIAS Y SECUNDARIAS PUBLICAS) * 100</v>
      </c>
      <c r="Q34" s="102"/>
      <c r="R34" s="102"/>
      <c r="S34" s="104"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5"/>
      <c r="U34" s="106"/>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2" t="str">
        <f>IFERROR(VLOOKUP(V$9&amp;A35,Concentrado_PB!A$3:I$1057,9,0)," ")</f>
        <v>S133_IMAGEN URBANA PARA CULTIVAR COMUNIDAD</v>
      </c>
      <c r="J35" s="102"/>
      <c r="K35" s="102"/>
      <c r="L35" s="91">
        <f>IFERROR(VLOOKUP(B35,Concentrado_PB!K$2:AP$1057,24,0)," ")</f>
        <v>0.17</v>
      </c>
      <c r="M35" s="102" t="str">
        <f>IFERROR(VLOOKUP(B35,Concentrado_PB!K$2:AP$1057,25,0)," ")</f>
        <v>MIDE EL NUMERO DE PERSONAS ATENDIDAS A TRAVES DE LOS SERVICIOS PUBLICOS DE MEJORAMIENTO URBANO.</v>
      </c>
      <c r="N35" s="102"/>
      <c r="O35" s="102"/>
      <c r="P35" s="102"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2"/>
      <c r="R35" s="102"/>
      <c r="S35" s="104"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5"/>
      <c r="U35" s="106"/>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02" t="str">
        <f>IFERROR(VLOOKUP(V$9&amp;A36,Concentrado_PB!A$3:I$1057,9,0)," ")</f>
        <v>S134_HUELLAS: SEMBRANDO COMPAÑÍA EN COMUNIDAD</v>
      </c>
      <c r="J36" s="102"/>
      <c r="K36" s="102"/>
      <c r="L36" s="91">
        <f>IFERROR(VLOOKUP(B36,Concentrado_PB!K$2:AP$1057,24,0)," ")</f>
        <v>0.156</v>
      </c>
      <c r="M36" s="102" t="str">
        <f>IFERROR(VLOOKUP(B36,Concentrado_PB!K$2:AP$1057,25,0)," ")</f>
        <v>MIDE EL NUMERO DE ANIMALES DE COMPAÑIA ATENDIDOS CON ALGUN SERVICIO VETERINARIO</v>
      </c>
      <c r="N36" s="102"/>
      <c r="O36" s="102"/>
      <c r="P36" s="102" t="str">
        <f>IFERROR(VLOOKUP(B36,Concentrado_PB!K$2:AP$1057,26,0)," ")</f>
        <v>(NUMERO DE ANIMALES DE COMPAÑIA ATENDIDOS / NUMERO DE ANIMALES DE COMPAÑIA DE LA DEMARCACION) * 100</v>
      </c>
      <c r="Q36" s="102"/>
      <c r="R36" s="102"/>
      <c r="S36" s="104"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05"/>
      <c r="U36" s="106"/>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2" t="str">
        <f>IFERROR(VLOOKUP(V$9&amp;A37,Concentrado_PB!A$3:I$1057,9,0)," ")</f>
        <v>S135_UNIDAD-ES TLALPAN</v>
      </c>
      <c r="J37" s="102"/>
      <c r="K37" s="102"/>
      <c r="L37" s="91">
        <f>IFERROR(VLOOKUP(B37,Concentrado_PB!K$2:AP$1057,24,0)," ")</f>
        <v>0.58899999999999997</v>
      </c>
      <c r="M37" s="102" t="str">
        <f>IFERROR(VLOOKUP(B37,Concentrado_PB!K$2:AP$1057,25,0)," ")</f>
        <v xml:space="preserve">MIDE LA CANTIDAD DE PERSONAS BENEFICIADAS QUE VIVEN EN UNIDADES Y CONJUNTOS HABITACIONALES DE INTERES SOCIAL. </v>
      </c>
      <c r="N37" s="102"/>
      <c r="O37" s="102"/>
      <c r="P37" s="102" t="str">
        <f>IFERROR(VLOOKUP(B37,Concentrado_PB!K$2:AP$1057,26,0)," ")</f>
        <v>(NUMERO DE PERSONAS BENEFICIADAS QUE HABITAN EN CONJUNTOS Y UNIDADES HABITACIONALES DE INTERES SOCIAL / NUMERO DE PERSONAS QUE HABITAN EN CONJUNTOS Y UNIDADES HABITACIONALES DE INTERES SOCIAL) * 100</v>
      </c>
      <c r="Q37" s="102"/>
      <c r="R37" s="102"/>
      <c r="S37" s="104" t="str">
        <f>IFERROR(VLOOKUP(B37,Concentrado_PB!K$2:AP$1057,28,0)," ")</f>
        <v>EXPEDIENTES DE PROYECTOS , LOS CUALES ESTARAN DISPONIBLES PARA SU CONSULTA EN LA DIRECCION GENERAL DE PARTICIPACION CIUDADANA, UBICADA EN PLAZA DE LA CONSTITUCION S/N, COL. TLALPAN CENTRO, C.P. 14000, ALCALDIA DE TLALPAN.</v>
      </c>
      <c r="T37" s="105"/>
      <c r="U37" s="106"/>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2" t="str">
        <f>IFERROR(VLOOKUP(V$9&amp;A38,Concentrado_PB!A$3:I$1057,9,0)," ")</f>
        <v>S136_JÓVENES CULTIVANDO LA MOVILIDAD</v>
      </c>
      <c r="J38" s="102"/>
      <c r="K38" s="102"/>
      <c r="L38" s="91">
        <f>IFERROR(VLOOKUP(B38,Concentrado_PB!K$2:AP$1057,24,0)," ")</f>
        <v>0.4</v>
      </c>
      <c r="M38" s="102" t="str">
        <f>IFERROR(VLOOKUP(B38,Concentrado_PB!K$2:AP$1057,25,0)," ")</f>
        <v>MIDE EL NUMERO DE INTERSECCIONES QUE PRESENTAN MAYOR CONGESTION VEHICULAR INTERVENIDAS</v>
      </c>
      <c r="N38" s="102"/>
      <c r="O38" s="102"/>
      <c r="P38" s="102" t="str">
        <f>IFERROR(VLOOKUP(B38,Concentrado_PB!K$2:AP$1057,26,0)," ")</f>
        <v>(NUMERO DE INTERSECCIONES QUE PRESENTAN MAYOR CONGESTION VEHICULAR INTERVENIDAS / NUMERO DE INTERSECCIONES QUE PRESENTAN MAYOR CONGESTION VEHICULAR) * 100</v>
      </c>
      <c r="Q38" s="102"/>
      <c r="R38" s="102"/>
      <c r="S38" s="104" t="str">
        <f>IFERROR(VLOOKUP(B38,Concentrado_PB!K$2:AP$1057,28,0)," ")</f>
        <v>LISTAS DE ASISTENCIAS, EVIDENCIA FOTOGRAFICA, LAS CUALES PODRAN SER CONSULTADAS EN LA DIRECCION DE SEGURIDAD CIUDADANA UBICADA EN PLAZA DE LA CONSTITUCION S/N, COL. TLALPAN CENTROL, ALCALDIA DE TLALPAN.</v>
      </c>
      <c r="T38" s="105"/>
      <c r="U38" s="106"/>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2" t="str">
        <f>IFERROR(VLOOKUP(V$9&amp;A39,Concentrado_PB!A$3:I$1057,9,0)," ")</f>
        <v>S137_CULTIVANDO COMUNIDAD CON LA PARTICIPACIÓN CIUDADANA</v>
      </c>
      <c r="J39" s="102"/>
      <c r="K39" s="102"/>
      <c r="L39" s="91">
        <f>IFERROR(VLOOKUP(B39,Concentrado_PB!K$2:AP$1057,24,0)," ")</f>
        <v>0.29499999999999998</v>
      </c>
      <c r="M39" s="102" t="str">
        <f>IFERROR(VLOOKUP(B39,Concentrado_PB!K$2:AP$1057,25,0)," ")</f>
        <v>MIDE LA POBLACION ATENDIDA A TRAVES DE LAS ASESORIAS Y CANALIZACIONES</v>
      </c>
      <c r="N39" s="102"/>
      <c r="O39" s="102"/>
      <c r="P39" s="102" t="str">
        <f>IFERROR(VLOOKUP(B39,Concentrado_PB!K$2:AP$1057,26,0)," ")</f>
        <v>(NUMERO DE PERSONAS ATENDIDAS/NUMERO DE PERSONAS QUE RESIDEN EN LA DEMARCACION) * 100</v>
      </c>
      <c r="Q39" s="102"/>
      <c r="R39" s="102"/>
      <c r="S39" s="104"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5"/>
      <c r="U39" s="106"/>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2" t="str">
        <f>IFERROR(VLOOKUP(V$9&amp;A40,Concentrado_PB!A$3:I$1057,9,0)," ")</f>
        <v>S138_CULTIVANDO ACTIVIDADES DEPORTIVAS</v>
      </c>
      <c r="J40" s="102"/>
      <c r="K40" s="102"/>
      <c r="L40" s="91">
        <f>IFERROR(VLOOKUP(B40,Concentrado_PB!K$2:AP$1057,24,0)," ")</f>
        <v>6.6000000000000003E-2</v>
      </c>
      <c r="M40" s="102" t="str">
        <f>IFERROR(VLOOKUP(B40,Concentrado_PB!K$2:AP$1057,25,0)," ")</f>
        <v>MIDE LA POBLACION QUE PARTICIPO EN ALGUNA ACTIVIDAD DEPORTIVA</v>
      </c>
      <c r="N40" s="102"/>
      <c r="O40" s="102"/>
      <c r="P40" s="102" t="str">
        <f>IFERROR(VLOOKUP(B40,Concentrado_PB!K$2:AP$1057,26,0)," ")</f>
        <v>(NUMERO DE PERSONAS QUE PARTICIPARON EN ALGUNA ACTIVIDAD DEPORTIVA / NUMERO DE PERSONAS QUE HABITAN EN LA DEMARCACION) * 100</v>
      </c>
      <c r="Q40" s="102"/>
      <c r="R40" s="102"/>
      <c r="S40" s="104"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5"/>
      <c r="U40" s="106"/>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02" t="str">
        <f>IFERROR(VLOOKUP(V$9&amp;A41,Concentrado_PB!A$3:I$1057,9,0)," ")</f>
        <v>S139_APOYO AL DESARROLLO AGROPECUARIO  SUSTENTABLE</v>
      </c>
      <c r="J41" s="102"/>
      <c r="K41" s="102"/>
      <c r="L41" s="91">
        <f>IFERROR(VLOOKUP(B41,Concentrado_PB!K$2:AP$1057,24,0)," ")</f>
        <v>0.13</v>
      </c>
      <c r="M41" s="102" t="str">
        <f>IFERROR(VLOOKUP(B41,Concentrado_PB!K$2:AP$1057,25,0)," ")</f>
        <v xml:space="preserve">MIDE LAS PERSONAS BENEFICIADAS </v>
      </c>
      <c r="N41" s="102"/>
      <c r="O41" s="102"/>
      <c r="P41" s="102" t="str">
        <f>IFERROR(VLOOKUP(B41,Concentrado_PB!K$2:AP$1057,26,0)," ")</f>
        <v>(NUMERO DE PERSONAS BENEFICIADAS/NUMERO DE PERSONAS DEDICADAS AL CUIDADO DEL MEDIO AMBIENTE, A LA PRODUCCION AGRICOLA Y AQUELLAS QUE SE ENCUENTRAN EN CONDICION DE DESEMPLEO)*100</v>
      </c>
      <c r="Q41" s="102"/>
      <c r="R41" s="102"/>
      <c r="S41" s="104"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05"/>
      <c r="U41" s="106"/>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2" t="str">
        <f>IFERROR(VLOOKUP(V$9&amp;A42,Concentrado_PB!A$3:I$1057,9,0)," ")</f>
        <v>S140_PREVENCIÓN DEL DELITO, TLALPAN</v>
      </c>
      <c r="J42" s="102"/>
      <c r="K42" s="102"/>
      <c r="L42" s="91">
        <f>IFERROR(VLOOKUP(B42,Concentrado_PB!K$2:AP$1057,24,0)," ")</f>
        <v>1.7999999999999999E-2</v>
      </c>
      <c r="M42" s="102" t="str">
        <f>IFERROR(VLOOKUP(B42,Concentrado_PB!K$2:AP$1057,25,0)," ")</f>
        <v>MIDE EL NUMERO DE PERSONAS QUE RECIBEN INFORMACION PARA CONCIENTIZAR Y SENSIBILIZAR SOBRE SITUACIONES DE VIOLENCIA.</v>
      </c>
      <c r="N42" s="102"/>
      <c r="O42" s="102"/>
      <c r="P42" s="102" t="str">
        <f>IFERROR(VLOOKUP(B42,Concentrado_PB!K$2:AP$1057,26,0)," ")</f>
        <v>(NUMERO DE PERSONAS ATENDIDAS QUE RECIBIERON INFORMACION PARA CONCIENTIZAR Y SENSIBILIZAR SOBRE SITUACIONES DE VIOLENCIA / NUMERO DE PERSONAS QUE HABITAN EN LA DEMARCACION) * 100</v>
      </c>
      <c r="Q42" s="102"/>
      <c r="R42" s="102"/>
      <c r="S42" s="104"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5"/>
      <c r="U42" s="106"/>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2" t="str">
        <f>IFERROR(VLOOKUP(V$9&amp;A43,Concentrado_PB!A$3:I$1057,9,0)," ")</f>
        <v>S200_CULTIVANDO RAÍCES DE IDENTIDAD</v>
      </c>
      <c r="J43" s="102"/>
      <c r="K43" s="102"/>
      <c r="L43" s="91">
        <f>IFERROR(VLOOKUP(B43,Concentrado_PB!K$2:AP$1057,24,0)," ")</f>
        <v>2.0999999999999999E-3</v>
      </c>
      <c r="M43" s="102" t="str">
        <f>IFERROR(VLOOKUP(B43,Concentrado_PB!K$2:AP$1057,25,0)," ")</f>
        <v xml:space="preserve">MIDE EL NUMERO DE JOVENES 15 A 29 AÑOS QUE PARTICIPAN EN LOS COLECTIVOS QUE DESARROLLAN ACTIVIDADES Y PROYECTOS PARA LA COMUNIDAD. </v>
      </c>
      <c r="N43" s="102"/>
      <c r="O43" s="102"/>
      <c r="P43" s="102" t="str">
        <f>IFERROR(VLOOKUP(B43,Concentrado_PB!K$2:AP$1057,26,0)," ")</f>
        <v>(NUMERO DE JOVENES ENTRE 15 Y 29 AÑOS QUE PARTICIPAN EN COLECTIVOS QUE DESARROLLAN ACTIVIDADES Y PROYECTOS PARA LA COMUNIDAD/NUMERO DE JOVENES ENTRE 15 Y 29 AÑOS QUE HABITA EN LA DEMARCACION)*100</v>
      </c>
      <c r="Q43" s="102"/>
      <c r="R43" s="102"/>
      <c r="S43" s="104"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5"/>
      <c r="U43" s="106"/>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2" t="str">
        <f>IFERROR(VLOOKUP(V$9&amp;A44,Concentrado_PB!A$3:I$1057,9,0)," ")</f>
        <v>S205_PREVENCIÓN DEL EMBARAZO ADOLESCENTE, TLALPAN</v>
      </c>
      <c r="J44" s="102"/>
      <c r="K44" s="102"/>
      <c r="L44" s="91">
        <f>IFERROR(VLOOKUP(B44,Concentrado_PB!K$2:AP$1057,24,0)," ")</f>
        <v>0.25340000000000001</v>
      </c>
      <c r="M44" s="102" t="str">
        <f>IFERROR(VLOOKUP(B44,Concentrado_PB!K$2:AP$1057,25,0)," ")</f>
        <v>MIDE EL NUMERO DE NIÑAS Y NIÑOS QUE RECIBEN SERVICIOS DE SALUD.</v>
      </c>
      <c r="N44" s="102"/>
      <c r="O44" s="102"/>
      <c r="P44" s="102" t="str">
        <f>IFERROR(VLOOKUP(B44,Concentrado_PB!K$2:AP$1057,26,0)," ")</f>
        <v>(NUMERO DE NIÑAS Y NIÑOS DE 0 A 4 AÑOS QUE RECIBEN SERVICIOS DE SALUD/NUMERO DE NIÑAS Y NIÑOS DE 0 A 4 AÑOS QUE RESIDEN EN ZONAS CON MUY BAJO INDICE DE DESARROLLO SOCIAL)*100</v>
      </c>
      <c r="Q44" s="102"/>
      <c r="R44" s="102"/>
      <c r="S44" s="104" t="str">
        <f>IFERROR(VLOOKUP(B44,Concentrado_PB!K$2:AP$1057,28,0)," ")</f>
        <v xml:space="preserve">LISTAS DE ASISTENCIA LAS CUALES ESTARAN DISPONIBLES PARA CONSULTA EN LA DIRECCION DE SALUD, UBICADA EN CALLE COSCOMATE 90, COL. TORIELLO GUERRA, C.P. 14050, ALCALDIA DE TLALPAN. </v>
      </c>
      <c r="T44" s="105"/>
      <c r="U44" s="106"/>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2" t="str">
        <f>IFERROR(VLOOKUP(V$9&amp;A45,Concentrado_PB!A$3:I$1057,9,0)," ")</f>
        <v>S206_FORMACIÓN MUSICAL, TLALPAN</v>
      </c>
      <c r="J45" s="102"/>
      <c r="K45" s="102"/>
      <c r="L45" s="91">
        <f>IFERROR(VLOOKUP(B45,Concentrado_PB!K$2:AP$1057,24,0)," ")</f>
        <v>1.1000000000000001E-3</v>
      </c>
      <c r="M45" s="102" t="str">
        <f>IFERROR(VLOOKUP(B45,Concentrado_PB!K$2:AP$1057,25,0)," ")</f>
        <v xml:space="preserve">MIDE LA CANTIDAD DE NIÑAS, NIÑOS, ADOLESCENTES Y JOVENES QUE RECIBEN INSTRUCCION MUSICAL. </v>
      </c>
      <c r="N45" s="102"/>
      <c r="O45" s="102"/>
      <c r="P45" s="102" t="str">
        <f>IFERROR(VLOOKUP(B45,Concentrado_PB!K$2:AP$1057,26,0)," ")</f>
        <v>(NUMERO DE NIÑAS, NIÑOS, ADOLESCENTES Y JOVENES QUE RECIBEN INSTRUCCION MUSICAL/NUMERO DE NIÑAS, NIÑOS, ADOLESCENTES Y JOVENES QUE RESIDEN EN LA DEMARCACION)*100</v>
      </c>
      <c r="Q45" s="102"/>
      <c r="R45" s="102"/>
      <c r="S45" s="104"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5"/>
      <c r="U45" s="106"/>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2" t="str">
        <f>IFERROR(VLOOKUP(V$9&amp;A46,Concentrado_PB!A$3:I$1057,9,0)," ")</f>
        <v>S207_CULTIVANDO ARTE EN TLALPAN</v>
      </c>
      <c r="J46" s="102"/>
      <c r="K46" s="102"/>
      <c r="L46" s="91">
        <f>IFERROR(VLOOKUP(B46,Concentrado_PB!K$2:AP$1057,24,0)," ")</f>
        <v>0.01</v>
      </c>
      <c r="M46" s="102" t="str">
        <f>IFERROR(VLOOKUP(B46,Concentrado_PB!K$2:AP$1057,25,0)," ")</f>
        <v>MIDE EL NUMERO DE NIÑAS, ADOLESCENTES Y MUJERES ATENDIDAS</v>
      </c>
      <c r="N46" s="102"/>
      <c r="O46" s="102"/>
      <c r="P46" s="102" t="str">
        <f>IFERROR(VLOOKUP(B46,Concentrado_PB!K$2:AP$1057,26,0)," ")</f>
        <v>(NUMERO DE NIÑAS, ADOLESCENTES Y MUJERES ATENDIDAS / NUMERO DE NIÑAS, ADOLESCENTES Y MUJERES QUE RESIDEN EN LA DEMARCACION)*100</v>
      </c>
      <c r="Q46" s="102"/>
      <c r="R46" s="102"/>
      <c r="S46" s="104"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5"/>
      <c r="U46" s="106"/>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2" t="str">
        <f>IFERROR(VLOOKUP(V$9&amp;A47,Concentrado_PB!A$3:I$1057,9,0)," ")</f>
        <v>S208_CULTIVANDO PAZ, ARTE Y CULTURA EN TLALPAN</v>
      </c>
      <c r="J47" s="102"/>
      <c r="K47" s="102"/>
      <c r="L47" s="91">
        <f>IFERROR(VLOOKUP(B47,Concentrado_PB!K$2:AP$1057,24,0)," ")</f>
        <v>4.3999999999999997E-2</v>
      </c>
      <c r="M47" s="102" t="str">
        <f>IFERROR(VLOOKUP(B47,Concentrado_PB!K$2:AP$1057,25,0)," ")</f>
        <v>MIDE LA CANTIDAD DE PERSONAS QUE PARTICIPAN EN ALGUNA ACTIVIDAD CULTURAL.</v>
      </c>
      <c r="N47" s="102"/>
      <c r="O47" s="102"/>
      <c r="P47" s="102" t="str">
        <f>IFERROR(VLOOKUP(B47,Concentrado_PB!K$2:AP$1057,26,0)," ")</f>
        <v>(NUMERO DE PERSONAS QUE PARTICIPAN EN ALGUNA ACTIVIDAD CULTURAL/ NUMERO DE PERSONAS QUE HABITAN EN ZONAS DE MUY BAJO Y BAJO INDICE DE DESARROLLO SOCIAL)*100</v>
      </c>
      <c r="Q47" s="102"/>
      <c r="R47" s="102"/>
      <c r="S47" s="104"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5"/>
      <c r="U47" s="106"/>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2" t="str">
        <f>IFERROR(VLOOKUP(V$9&amp;A48,Concentrado_PB!A$3:I$1057,9,0)," ")</f>
        <v>U024_SEAMOS MEJORES ESTUDIANTES</v>
      </c>
      <c r="J48" s="102"/>
      <c r="K48" s="102"/>
      <c r="L48" s="91">
        <f>IFERROR(VLOOKUP(B48,Concentrado_PB!K$2:AP$1057,24,0)," ")</f>
        <v>1</v>
      </c>
      <c r="M48" s="102" t="str">
        <f>IFERROR(VLOOKUP(B48,Concentrado_PB!K$2:AP$1057,25,0)," ")</f>
        <v xml:space="preserve">MIDE EL NUMERO  DE HABITANTES QUE RECIBEN APOYOS ECONOMICOS EN ESPECIE . </v>
      </c>
      <c r="N48" s="102"/>
      <c r="O48" s="102"/>
      <c r="P48" s="102" t="str">
        <f>IFERROR(VLOOKUP(B48,Concentrado_PB!K$2:AP$1057,26,0)," ")</f>
        <v>(NUMERO DE HABITANTES QUE RECIBEN EL APOYO / NUMERO DE HABITANTES DE LA DEMARCACION)* 100</v>
      </c>
      <c r="Q48" s="102"/>
      <c r="R48" s="102"/>
      <c r="S48" s="104"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5"/>
      <c r="U48" s="106"/>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09" t="s">
        <v>15440</v>
      </c>
      <c r="K53" s="109"/>
      <c r="L53" s="109"/>
      <c r="M53" s="109"/>
      <c r="N53" s="109"/>
      <c r="O53" s="109"/>
      <c r="P53" s="79"/>
      <c r="Q53" s="79"/>
      <c r="R53" s="74"/>
      <c r="S53" s="109" t="s">
        <v>15441</v>
      </c>
      <c r="T53" s="109"/>
      <c r="U53" s="109"/>
      <c r="V53" s="109"/>
      <c r="W53" s="109"/>
      <c r="X53" s="109"/>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08" t="s">
        <v>15607</v>
      </c>
      <c r="K56" s="108"/>
      <c r="L56" s="108"/>
      <c r="M56" s="108"/>
      <c r="N56" s="108"/>
      <c r="O56" s="108"/>
      <c r="P56" s="79"/>
      <c r="Q56" s="79"/>
      <c r="R56" s="74"/>
      <c r="S56" s="108" t="s">
        <v>15612</v>
      </c>
      <c r="T56" s="108"/>
      <c r="U56" s="108"/>
      <c r="V56" s="108"/>
      <c r="W56" s="108"/>
      <c r="X56" s="108"/>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07" t="s">
        <v>15608</v>
      </c>
      <c r="K58" s="107"/>
      <c r="L58" s="107"/>
      <c r="M58" s="107"/>
      <c r="N58" s="107"/>
      <c r="O58" s="107"/>
      <c r="P58" s="79"/>
      <c r="Q58" s="79"/>
      <c r="R58" s="74"/>
      <c r="S58" s="107" t="s">
        <v>15613</v>
      </c>
      <c r="T58" s="107"/>
      <c r="U58" s="107"/>
      <c r="V58" s="107"/>
      <c r="W58" s="107"/>
      <c r="X58" s="107"/>
      <c r="Y58" s="74"/>
      <c r="Z58" s="74"/>
      <c r="AA58" s="74"/>
      <c r="AB58" s="74"/>
      <c r="AC58" s="74"/>
      <c r="AD58" s="74"/>
      <c r="AE58" s="74"/>
    </row>
    <row r="59" spans="2:31" ht="14.65" customHeight="1">
      <c r="B59" s="66"/>
      <c r="C59" s="77"/>
      <c r="D59" s="77"/>
      <c r="E59" s="77"/>
      <c r="F59" s="84"/>
      <c r="G59" s="84"/>
      <c r="H59" s="74"/>
      <c r="I59" s="74"/>
      <c r="J59" s="107" t="s">
        <v>15609</v>
      </c>
      <c r="K59" s="107"/>
      <c r="L59" s="107"/>
      <c r="M59" s="107"/>
      <c r="N59" s="107"/>
      <c r="O59" s="107"/>
      <c r="P59" s="74"/>
      <c r="Q59" s="74"/>
      <c r="R59" s="74"/>
      <c r="S59" s="107" t="s">
        <v>15614</v>
      </c>
      <c r="T59" s="107"/>
      <c r="U59" s="107"/>
      <c r="V59" s="107"/>
      <c r="W59" s="107"/>
      <c r="X59" s="107"/>
      <c r="Y59" s="74"/>
      <c r="Z59" s="74"/>
      <c r="AA59" s="74"/>
      <c r="AB59" s="74"/>
      <c r="AC59" s="74"/>
      <c r="AD59" s="74"/>
      <c r="AE59" s="74"/>
    </row>
    <row r="60" spans="2:31" ht="15">
      <c r="B60" s="66"/>
      <c r="C60" s="77"/>
      <c r="D60" s="77"/>
      <c r="E60" s="77"/>
      <c r="F60" s="85"/>
      <c r="G60" s="85"/>
      <c r="H60" s="74"/>
      <c r="I60" s="74"/>
      <c r="J60" s="107" t="s">
        <v>15610</v>
      </c>
      <c r="K60" s="107"/>
      <c r="L60" s="107"/>
      <c r="M60" s="107"/>
      <c r="N60" s="107" t="s">
        <v>15611</v>
      </c>
      <c r="O60" s="107"/>
      <c r="P60" s="74"/>
      <c r="Q60" s="74"/>
      <c r="R60" s="74"/>
      <c r="S60" s="107" t="s">
        <v>15615</v>
      </c>
      <c r="T60" s="107"/>
      <c r="U60" s="107"/>
      <c r="V60" s="107"/>
      <c r="W60" s="107" t="s">
        <v>15616</v>
      </c>
      <c r="X60" s="107"/>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90">
        <v>4</v>
      </c>
      <c r="Q80" s="51"/>
      <c r="R80" s="90">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15560</v>
      </c>
      <c r="L104" s="98">
        <v>2</v>
      </c>
      <c r="M104" s="98" t="s">
        <v>22</v>
      </c>
      <c r="N104" s="98">
        <v>1</v>
      </c>
      <c r="O104" s="98"/>
      <c r="P104" s="98">
        <v>4</v>
      </c>
      <c r="Q104" s="98"/>
      <c r="R104" s="98">
        <v>8</v>
      </c>
      <c r="S104" s="98" t="s">
        <v>15556</v>
      </c>
      <c r="T104" s="68" t="str">
        <f t="shared" si="1"/>
        <v xml:space="preserve">8. Trabajo decente y crecimiento económico </v>
      </c>
      <c r="U104" s="98"/>
      <c r="V104" s="98"/>
      <c r="W104" s="98"/>
      <c r="X104" s="98"/>
      <c r="Y104" s="98"/>
      <c r="Z104" s="98"/>
      <c r="AA104" s="99" t="s">
        <v>15453</v>
      </c>
      <c r="AB104" s="98">
        <v>148</v>
      </c>
      <c r="AC104" s="98"/>
      <c r="AD104" s="98"/>
      <c r="AE104" s="98"/>
      <c r="AF104" s="98"/>
      <c r="AG104" s="98"/>
      <c r="AH104" s="100">
        <v>1</v>
      </c>
      <c r="AI104" s="98" t="s">
        <v>15564</v>
      </c>
      <c r="AJ104" s="98" t="s">
        <v>15566</v>
      </c>
      <c r="AK104" s="4" t="s">
        <v>59</v>
      </c>
      <c r="AL104" s="98" t="s">
        <v>15567</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90">
        <v>4</v>
      </c>
      <c r="Q117" s="51"/>
      <c r="R117" s="90">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90">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90">
        <v>4</v>
      </c>
      <c r="Q189" s="51"/>
      <c r="R189" s="90">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90">
        <v>4</v>
      </c>
      <c r="Q212" s="51"/>
      <c r="R212" s="90">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90">
        <v>4</v>
      </c>
      <c r="Q236" s="51"/>
      <c r="R236" s="90">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90">
        <v>3</v>
      </c>
      <c r="O579" s="5" t="s">
        <v>153</v>
      </c>
      <c r="P579" s="90">
        <v>2</v>
      </c>
      <c r="Q579" s="5" t="s">
        <v>15539</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90">
        <v>5</v>
      </c>
      <c r="O1043" s="5" t="s">
        <v>15530</v>
      </c>
      <c r="P1043" s="90">
        <v>0</v>
      </c>
      <c r="Q1043" s="5" t="s">
        <v>15530</v>
      </c>
      <c r="R1043" s="90" t="s">
        <v>15531</v>
      </c>
      <c r="S1043" s="4" t="s">
        <v>15532</v>
      </c>
      <c r="T1043" s="68" t="str">
        <f t="shared" si="16"/>
        <v xml:space="preserve">05. Igualda de Género </v>
      </c>
      <c r="U1043" s="90">
        <v>2</v>
      </c>
      <c r="V1043" s="4" t="s">
        <v>350</v>
      </c>
      <c r="W1043" s="90" t="s">
        <v>351</v>
      </c>
      <c r="X1043" s="4" t="s">
        <v>352</v>
      </c>
      <c r="Y1043" s="90"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Uusario</cp:lastModifiedBy>
  <cp:lastPrinted>2021-12-29T15:00:24Z</cp:lastPrinted>
  <dcterms:created xsi:type="dcterms:W3CDTF">2021-02-11T20:09:15Z</dcterms:created>
  <dcterms:modified xsi:type="dcterms:W3CDTF">2021-12-29T20:07:53Z</dcterms:modified>
</cp:coreProperties>
</file>