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defaultThemeVersion="166925"/>
  <mc:AlternateContent xmlns:mc="http://schemas.openxmlformats.org/markup-compatibility/2006">
    <mc:Choice Requires="x15">
      <x15ac:absPath xmlns:x15ac="http://schemas.microsoft.com/office/spreadsheetml/2010/11/ac" url="C:\Users\usuario\Desktop\"/>
    </mc:Choice>
  </mc:AlternateContent>
  <xr:revisionPtr revIDLastSave="0" documentId="13_ncr:1_{0F65B8F5-F2F9-43DB-851F-7B49841AA5A2}" xr6:coauthVersionLast="46" xr6:coauthVersionMax="46" xr10:uidLastSave="{00000000-0000-0000-0000-000000000000}"/>
  <bookViews>
    <workbookView xWindow="-120" yWindow="-120" windowWidth="29040" windowHeight="15840" xr2:uid="{00000000-000D-0000-FFFF-FFFF00000000}"/>
  </bookViews>
  <sheets>
    <sheet name="IR PP" sheetId="9" r:id="rId1"/>
    <sheet name="Concentrado_PB" sheetId="10" state="veryHidden" r:id="rId2"/>
    <sheet name="Cat_URG" sheetId="11" state="veryHidden" r:id="rId3"/>
    <sheet name="Cat_Periodos" sheetId="15" state="hidden" r:id="rId4"/>
  </sheets>
  <externalReferences>
    <externalReference r:id="rId5"/>
  </externalReference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PP'!$C$1:$AD$60</definedName>
    <definedName name="ENCABEZADOS" localSheetId="0">'IR PP'!$H$5:$AA$12</definedName>
    <definedName name="IMPRESION" localSheetId="0">'IR PP'!$H$1:$AA$47</definedName>
    <definedName name="_xlnm.Print_Titles" localSheetId="0">'IR PP'!$5:$12</definedName>
  </definedNames>
  <calcPr calcId="18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Lst>
</workbook>
</file>

<file path=xl/calcChain.xml><?xml version="1.0" encoding="utf-8"?>
<calcChain xmlns="http://schemas.openxmlformats.org/spreadsheetml/2006/main">
  <c r="AB13" i="9" l="1"/>
  <c r="AA32"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13" i="9"/>
  <c r="AB14" i="9"/>
  <c r="AB15" i="9"/>
  <c r="AB16" i="9"/>
  <c r="AB17" i="9"/>
  <c r="AB18" i="9"/>
  <c r="AB19" i="9"/>
  <c r="AB20" i="9"/>
  <c r="AB21" i="9"/>
  <c r="AB22" i="9"/>
  <c r="AB23" i="9"/>
  <c r="AB24" i="9"/>
  <c r="AB25" i="9"/>
  <c r="AB26" i="9"/>
  <c r="AB27" i="9"/>
  <c r="AB28" i="9"/>
  <c r="AB29" i="9"/>
  <c r="AB30" i="9"/>
  <c r="AB31" i="9"/>
  <c r="AB32" i="9"/>
  <c r="AB33" i="9"/>
  <c r="AB34" i="9"/>
  <c r="AB35" i="9"/>
  <c r="AB36" i="9"/>
  <c r="AB37" i="9"/>
  <c r="AB38" i="9"/>
  <c r="AB39" i="9"/>
  <c r="AB40" i="9"/>
  <c r="AB41" i="9"/>
  <c r="AB42" i="9"/>
  <c r="AB43" i="9"/>
  <c r="AB44" i="9"/>
  <c r="AB45" i="9"/>
  <c r="AB46" i="9"/>
  <c r="AB47"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13" i="9" l="1"/>
  <c r="F14" i="9"/>
  <c r="F13" i="9"/>
  <c r="G13" i="9"/>
  <c r="G14" i="9"/>
  <c r="I47" i="9"/>
  <c r="H14" i="9"/>
  <c r="B14" i="9" s="1"/>
  <c r="H13" i="9"/>
  <c r="B13" i="9" s="1"/>
  <c r="D13" i="9" s="1"/>
  <c r="I15" i="9"/>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I23" i="9"/>
  <c r="I25" i="9"/>
  <c r="H29" i="9"/>
  <c r="B29" i="9" s="1"/>
  <c r="D29" i="9" s="1"/>
  <c r="H31" i="9"/>
  <c r="B31" i="9" s="1"/>
  <c r="H33" i="9"/>
  <c r="B33" i="9" s="1"/>
  <c r="E33" i="9" s="1"/>
  <c r="H35" i="9"/>
  <c r="B35" i="9" s="1"/>
  <c r="E35" i="9" s="1"/>
  <c r="H37" i="9"/>
  <c r="B37" i="9" s="1"/>
  <c r="H39" i="9"/>
  <c r="B39" i="9" s="1"/>
  <c r="H41" i="9"/>
  <c r="B41" i="9" s="1"/>
  <c r="D41" i="9" s="1"/>
  <c r="I44" i="9"/>
  <c r="I46" i="9"/>
  <c r="H20" i="9"/>
  <c r="B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39" i="9"/>
  <c r="D39" i="9"/>
  <c r="E22" i="9"/>
  <c r="D22" i="9"/>
  <c r="E20" i="9"/>
  <c r="D43" i="9" l="1"/>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X13" i="9"/>
  <c r="P13" i="9"/>
  <c r="W13" i="9"/>
  <c r="S13" i="9"/>
  <c r="Z13" i="9"/>
  <c r="V13" i="9"/>
  <c r="L13" i="9"/>
  <c r="Y13" i="9"/>
  <c r="M13"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P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C13" i="9"/>
  <c r="E13"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xr16:uid="{00000000-0015-0000-FFFF-FFFF02000000}"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<sst xmlns="http://schemas.openxmlformats.org/spreadsheetml/2006/main" count="61780" uniqueCount="16561">
  <si>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</si>
  <si>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</si>
  <si>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</si>
  <si>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</si>
  <si>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</si>
  <si>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</si>
  <si>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</si>
  <si>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</si>
  <si>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</si>
  <si>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</si>
  <si>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</si>
  <si>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</si>
  <si>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</si>
  <si>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</si>
  <si>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</si>
  <si>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</si>
  <si>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</si>
  <si>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</si>
  <si>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</si>
  <si>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</si>
  <si>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</si>
  <si>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</si>
  <si>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</si>
  <si>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</si>
  <si>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</si>
  <si>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</si>
  <si>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</si>
  <si>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</si>
  <si>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</si>
  <si>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</si>
  <si>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</si>
  <si>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</si>
  <si>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</si>
  <si>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</si>
  <si>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</si>
  <si>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</si>
  <si>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</si>
  <si>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</si>
  <si>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</si>
  <si>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</si>
  <si>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</si>
  <si>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</si>
  <si>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</si>
  <si>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</si>
  <si>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</si>
  <si>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</si>
  <si>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</si>
  <si>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</si>
  <si>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</si>
  <si>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</si>
  <si>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</si>
  <si>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</si>
  <si>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</si>
  <si>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</si>
  <si>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</si>
  <si>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</si>
  <si>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</si>
  <si>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</si>
  <si>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</si>
  <si>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</si>
  <si>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</si>
  <si>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</si>
  <si>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</si>
  <si>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</si>
  <si>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</si>
  <si>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</si>
  <si>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</si>
  <si>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</si>
  <si>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</si>
  <si>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</si>
  <si>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</si>
  <si>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</si>
  <si>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</si>
  <si>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</si>
  <si>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</si>
  <si>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</si>
  <si>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</si>
  <si>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</si>
  <si>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</si>
  <si>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</si>
  <si>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</si>
  <si>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</si>
  <si>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</si>
  <si>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</si>
  <si>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</si>
  <si>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</si>
  <si>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</si>
  <si>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</si>
  <si>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</si>
  <si>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</si>
  <si>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</si>
  <si>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</si>
  <si>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</si>
  <si>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</si>
  <si>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</si>
  <si>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</si>
  <si>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</si>
  <si>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</si>
  <si>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</si>
  <si>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</si>
  <si>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</si>
  <si>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</si>
  <si>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</si>
  <si>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</si>
  <si>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</si>
  <si>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</si>
  <si>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</si>
  <si>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</si>
  <si>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</si>
  <si>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</si>
  <si>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</si>
  <si>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</si>
  <si>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</si>
  <si>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</si>
  <si>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</si>
  <si>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</si>
  <si>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</si>
  <si>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</si>
  <si>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</si>
  <si>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</si>
  <si>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</si>
  <si>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</si>
  <si>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</si>
  <si>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</si>
  <si>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</si>
  <si>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</si>
  <si>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</si>
  <si>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</si>
  <si>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</si>
  <si>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</si>
  <si>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</si>
  <si>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</si>
  <si>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</si>
  <si>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</si>
  <si>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</si>
  <si>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</si>
  <si>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</si>
  <si>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</si>
  <si>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</si>
  <si>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</si>
  <si>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</si>
  <si>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</si>
  <si>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</si>
  <si>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</si>
  <si>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</si>
  <si>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</si>
  <si>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</si>
  <si>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</si>
  <si>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</si>
  <si>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</si>
  <si>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</si>
  <si>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</si>
  <si>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</si>
  <si>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</si>
  <si>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</si>
  <si>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</si>
  <si>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</si>
  <si>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</si>
  <si>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</si>
  <si>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</si>
  <si>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</si>
  <si>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</si>
  <si>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</si>
  <si>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</si>
  <si>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</si>
  <si>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</si>
  <si>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</si>
  <si>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</si>
  <si>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</si>
  <si>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</si>
  <si>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</si>
  <si>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</si>
  <si>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</si>
  <si>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</si>
  <si>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</si>
  <si>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</si>
  <si>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</si>
  <si>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</si>
  <si>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</si>
  <si>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</si>
  <si>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</si>
  <si>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</si>
  <si>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</si>
  <si>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</si>
  <si>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</si>
  <si>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</si>
  <si>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</si>
  <si>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</si>
  <si>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</si>
  <si>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</si>
  <si>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</si>
  <si>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</si>
  <si>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</si>
  <si>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</si>
  <si>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</si>
  <si>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</si>
  <si>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</si>
  <si>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</si>
  <si>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</si>
  <si>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</si>
  <si>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</si>
  <si>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</si>
  <si>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</si>
  <si>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</si>
  <si>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</si>
  <si>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</si>
  <si>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</si>
  <si>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</si>
  <si>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</si>
  <si>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</si>
  <si>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</si>
  <si>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</si>
  <si>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</si>
  <si>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</si>
  <si>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</si>
  <si>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</si>
  <si>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</si>
  <si>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</si>
  <si>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</si>
  <si>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</si>
  <si>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</si>
  <si>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</si>
  <si>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</si>
  <si>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</si>
  <si>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</si>
  <si>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</si>
  <si>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</si>
  <si>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</si>
  <si>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</si>
  <si>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</si>
  <si>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</si>
  <si>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</si>
  <si>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</si>
  <si>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</si>
  <si>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</si>
  <si>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</si>
  <si>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</si>
  <si>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</si>
  <si>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</si>
  <si>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</si>
  <si>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</si>
  <si>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</si>
  <si>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</si>
  <si>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</si>
  <si>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</si>
  <si>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</si>
  <si>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</si>
  <si>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</si>
  <si>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</si>
  <si>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</si>
  <si>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</si>
  <si>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</si>
  <si>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</si>
  <si>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</si>
  <si>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</si>
  <si>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</si>
  <si>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</si>
  <si>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</si>
  <si>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</si>
  <si>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</si>
  <si>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</si>
  <si>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</si>
  <si>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</si>
  <si>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</si>
  <si>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</si>
  <si>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</si>
  <si>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</si>
  <si>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</si>
  <si>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</si>
  <si>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</si>
  <si>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</si>
  <si>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</si>
  <si>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</si>
  <si>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</si>
  <si>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</si>
  <si>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</si>
  <si>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</si>
  <si>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</si>
  <si>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</si>
  <si>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</si>
  <si>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</si>
  <si>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</si>
  <si>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</si>
  <si>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</si>
  <si>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</si>
  <si>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</si>
  <si>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</si>
  <si>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</si>
  <si>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</si>
  <si>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</si>
  <si>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</si>
  <si>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</si>
  <si>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</si>
  <si>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</si>
  <si>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</si>
  <si>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</si>
  <si>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</si>
  <si>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</si>
  <si>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</si>
  <si>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</si>
  <si>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</si>
  <si>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</si>
  <si>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</si>
  <si>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</si>
  <si>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</si>
  <si>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</si>
  <si>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</si>
  <si>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</si>
  <si>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</si>
  <si>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</si>
  <si>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</si>
  <si>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</si>
  <si>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</si>
  <si>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</si>
  <si>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</si>
  <si>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</si>
  <si>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</si>
  <si>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</si>
  <si>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</si>
  <si>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</si>
  <si>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</si>
  <si>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</si>
  <si>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</si>
  <si>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</si>
  <si>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</si>
  <si>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</si>
  <si>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</si>
  <si>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</si>
  <si>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</si>
  <si>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</si>
  <si>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</si>
  <si>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</si>
  <si>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</si>
  <si>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</si>
  <si>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</si>
  <si>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</si>
  <si>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</si>
  <si>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</si>
  <si>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</si>
  <si>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</si>
  <si>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</si>
  <si>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</si>
  <si>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</si>
  <si>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</si>
  <si>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</si>
  <si>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</si>
  <si>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</si>
  <si>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</si>
  <si>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</si>
  <si>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</si>
  <si>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</si>
  <si>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</si>
  <si>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</si>
  <si>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</si>
  <si>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</si>
  <si>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</si>
  <si>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</si>
  <si>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</si>
  <si>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</si>
  <si>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</si>
  <si>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</si>
  <si>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</si>
  <si>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</si>
  <si>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</si>
  <si>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</si>
  <si>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</si>
  <si>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</si>
  <si>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</si>
  <si>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</si>
  <si>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</si>
  <si>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</si>
  <si>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</si>
  <si>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</si>
  <si>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</si>
  <si>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</si>
  <si>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</si>
  <si>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</si>
  <si>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</si>
  <si>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</si>
  <si>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</si>
  <si>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</si>
  <si>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</si>
  <si>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</si>
  <si>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</si>
  <si>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</si>
  <si>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</si>
  <si>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</si>
  <si>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</si>
  <si>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</si>
  <si>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</si>
  <si>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</si>
  <si>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</si>
  <si>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</si>
  <si>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</si>
  <si>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</si>
  <si>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</si>
  <si>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</si>
  <si>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</si>
  <si>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</si>
  <si>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</si>
  <si>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</si>
  <si>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</si>
  <si>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</si>
  <si>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</si>
  <si>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</si>
  <si>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</si>
  <si>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</si>
  <si>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</si>
  <si>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</si>
  <si>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</si>
  <si>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</si>
  <si>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</si>
  <si>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</si>
  <si>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</si>
  <si>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</si>
  <si>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</si>
  <si>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</si>
  <si>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</si>
  <si>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</si>
  <si>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</si>
  <si>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</si>
  <si>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</si>
  <si>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</si>
  <si>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</si>
  <si>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</si>
  <si>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</si>
  <si>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</si>
  <si>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</si>
  <si>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</si>
  <si>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</si>
  <si>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</si>
  <si>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</si>
  <si>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</si>
  <si>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</si>
  <si>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</si>
  <si>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</si>
  <si>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</si>
  <si>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</si>
  <si>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</si>
  <si>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</si>
  <si>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</si>
  <si>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</si>
  <si>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</si>
  <si>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</si>
  <si>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</si>
  <si>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</si>
  <si>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</si>
  <si>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</si>
  <si>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</si>
  <si>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</si>
  <si>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</si>
  <si>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</si>
  <si>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</si>
  <si>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</si>
  <si>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</si>
  <si>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</si>
  <si>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</si>
  <si>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</si>
  <si>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</si>
  <si>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</si>
  <si>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</si>
  <si>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</si>
  <si>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</si>
  <si>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</si>
  <si>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</si>
  <si>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</si>
  <si>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</si>
  <si>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</si>
  <si>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</si>
  <si>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</si>
  <si>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</si>
  <si>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</si>
  <si>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</si>
  <si>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</si>
  <si>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</si>
  <si>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</si>
  <si>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</si>
  <si>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</si>
  <si>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</si>
  <si>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</si>
  <si>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</si>
  <si>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</si>
  <si>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</si>
  <si>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</si>
  <si>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</si>
  <si>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</si>
  <si>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</si>
  <si>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</si>
  <si>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</si>
  <si>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</si>
  <si>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</si>
  <si>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</si>
  <si>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</si>
  <si>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</si>
  <si>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</si>
  <si>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</si>
  <si>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</si>
  <si>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</si>
  <si>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</si>
  <si>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</si>
  <si>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</si>
  <si>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</si>
  <si>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</si>
  <si>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</si>
  <si>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</si>
  <si>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</si>
  <si>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</si>
  <si>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</si>
  <si>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</si>
  <si>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</si>
  <si>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</si>
  <si>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</si>
  <si>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</si>
  <si>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</si>
  <si>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</si>
  <si>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</si>
  <si>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</si>
  <si>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</si>
  <si>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</si>
  <si>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</si>
  <si>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</si>
  <si>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</si>
  <si>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</si>
  <si>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</si>
  <si>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</si>
  <si>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</si>
  <si>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</si>
  <si>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</si>
  <si>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</si>
  <si>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</si>
  <si>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</si>
  <si>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</si>
  <si>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</si>
  <si>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</si>
  <si>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</si>
  <si>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</si>
  <si>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</si>
  <si>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</si>
  <si>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</si>
  <si>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</si>
  <si>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</si>
  <si>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</si>
  <si>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</si>
  <si>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</si>
  <si>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</si>
  <si>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</si>
  <si>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</si>
  <si>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</si>
  <si>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</si>
  <si>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</si>
  <si>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</si>
  <si>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</si>
  <si>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</si>
  <si>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</si>
  <si>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</si>
  <si>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</si>
  <si>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</si>
  <si>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</si>
  <si>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</si>
  <si>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</si>
  <si>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</si>
  <si>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</si>
  <si>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</si>
  <si>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</si>
  <si>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</si>
  <si>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</si>
  <si>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</si>
  <si>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</si>
  <si>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</si>
  <si>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</si>
  <si>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</si>
  <si>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</si>
  <si>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</si>
  <si>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</si>
  <si>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</si>
  <si>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</si>
  <si>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</si>
  <si>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</si>
  <si>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</si>
  <si>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</si>
  <si>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</si>
  <si>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</si>
  <si>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</si>
  <si>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</si>
  <si>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</si>
  <si>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</si>
  <si>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</si>
  <si>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</si>
  <si>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</si>
  <si>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</si>
  <si>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</si>
  <si>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</si>
  <si>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</si>
  <si>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</si>
  <si>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</si>
  <si>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</si>
  <si>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</si>
  <si>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</si>
  <si>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</si>
  <si>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</si>
  <si>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</si>
  <si>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</si>
  <si>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</si>
  <si>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</si>
  <si>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</si>
  <si>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</si>
  <si>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</si>
  <si>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</si>
  <si>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</si>
  <si>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</si>
  <si>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</si>
  <si>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</si>
  <si>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</si>
  <si>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</si>
  <si>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</si>
  <si>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</si>
  <si>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</si>
  <si>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</si>
  <si>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</si>
  <si>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</si>
  <si>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</si>
  <si>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</si>
  <si>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</si>
  <si>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</si>
  <si>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</si>
  <si>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</si>
  <si>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</si>
  <si>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</si>
  <si>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</si>
  <si>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</si>
  <si>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</si>
  <si>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</si>
  <si>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</si>
  <si>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</si>
  <si>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</si>
  <si>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</si>
  <si>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</si>
  <si>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</si>
  <si>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</si>
  <si>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</si>
  <si>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</si>
  <si>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</si>
  <si>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</si>
  <si>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</si>
  <si>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</si>
  <si>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</si>
  <si>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</si>
  <si>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</si>
  <si>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</si>
  <si>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</si>
  <si>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</si>
  <si>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</si>
  <si>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</si>
  <si>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</si>
  <si>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</si>
  <si>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</si>
  <si>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</si>
  <si>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</si>
  <si>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</si>
  <si>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</si>
  <si>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</si>
  <si>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</si>
  <si>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</si>
  <si>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</si>
  <si>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</si>
  <si>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</si>
  <si>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</si>
  <si>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</si>
  <si>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</si>
  <si>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</si>
  <si>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</si>
  <si>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</si>
  <si>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</si>
  <si>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</si>
  <si>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</si>
  <si>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</si>
  <si>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</si>
  <si>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</si>
  <si>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</si>
  <si>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</si>
  <si>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</si>
  <si>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</si>
  <si>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</si>
  <si>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</si>
  <si>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</si>
  <si>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</si>
  <si>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</si>
  <si>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</si>
  <si>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</si>
  <si>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</si>
  <si>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</si>
  <si>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</si>
  <si>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</si>
  <si>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</si>
  <si>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</si>
  <si>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</si>
  <si>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</si>
  <si>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</si>
  <si>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</si>
  <si>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</si>
  <si>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</si>
  <si>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</si>
  <si>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</si>
  <si>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</si>
  <si>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</si>
  <si>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</si>
  <si>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</si>
  <si>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</si>
  <si>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</si>
  <si>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</si>
  <si>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</si>
  <si>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</si>
  <si>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</si>
  <si>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</si>
  <si>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</si>
  <si>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</si>
  <si>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</si>
  <si>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</si>
  <si>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</si>
  <si>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</si>
  <si>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</si>
  <si>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</si>
  <si>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</si>
  <si>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</si>
  <si>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</si>
  <si>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</si>
  <si>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</si>
  <si>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</si>
  <si>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</si>
  <si>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</si>
  <si>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</si>
  <si>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</si>
  <si>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</si>
  <si>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</si>
  <si>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</si>
  <si>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</si>
  <si>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</si>
  <si>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</si>
  <si>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</si>
  <si>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</si>
  <si>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</si>
  <si>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</si>
  <si>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</si>
  <si>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</si>
  <si>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</si>
  <si>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</si>
  <si>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</si>
  <si>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</si>
  <si>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</si>
  <si>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</si>
  <si>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</si>
  <si>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</si>
  <si>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</si>
  <si>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</si>
  <si>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</si>
  <si>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</si>
  <si>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</si>
  <si>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</si>
  <si>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</si>
  <si>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</si>
  <si>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</si>
  <si>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</si>
  <si>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</si>
  <si>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</si>
  <si>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</si>
  <si>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</si>
  <si>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</si>
  <si>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</si>
  <si>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</si>
  <si>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</si>
  <si>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</si>
  <si>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</si>
  <si>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</si>
  <si>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</si>
  <si>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</si>
  <si>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</si>
  <si>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</si>
  <si>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</si>
  <si>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</si>
  <si>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</si>
  <si>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</si>
  <si>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</si>
  <si>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</si>
  <si>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</si>
  <si>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</si>
  <si>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</si>
  <si>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</si>
  <si>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</si>
  <si>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</si>
  <si>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</si>
  <si>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</si>
  <si>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</si>
  <si>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</si>
  <si>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</si>
  <si>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</si>
  <si>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</si>
  <si>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</si>
  <si>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</si>
  <si>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</si>
  <si>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</si>
  <si>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</si>
  <si>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</si>
  <si>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</si>
  <si>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</si>
  <si>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</si>
  <si>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</si>
  <si>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</si>
  <si>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</si>
  <si>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</si>
  <si>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</si>
  <si>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</si>
  <si>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</si>
  <si>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</si>
  <si>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</si>
  <si>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</si>
  <si>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</si>
  <si>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</si>
  <si>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</si>
  <si>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</si>
  <si>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</si>
  <si>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</si>
  <si>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</si>
  <si>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</si>
  <si>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</si>
  <si>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</si>
  <si>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</si>
  <si>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</si>
  <si>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</si>
  <si>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</si>
  <si>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</si>
  <si>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</si>
  <si>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</si>
  <si>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</si>
  <si>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</si>
  <si>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</si>
  <si>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</si>
  <si>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</si>
  <si>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</si>
  <si>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</si>
  <si>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</si>
  <si>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</si>
  <si>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</si>
  <si>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</si>
  <si>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</si>
  <si>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</si>
  <si>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</si>
  <si>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</si>
  <si>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</si>
  <si>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</si>
  <si>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</si>
  <si>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</si>
  <si>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</si>
  <si>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</si>
  <si>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</si>
  <si>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</si>
  <si>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</si>
  <si>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</si>
  <si>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</si>
  <si>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</si>
  <si>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</si>
  <si>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</si>
  <si>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</si>
  <si>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</si>
  <si>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</si>
  <si>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</si>
  <si>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</si>
  <si>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</si>
  <si>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</si>
  <si>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</si>
  <si>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</si>
  <si>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</si>
  <si>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</si>
  <si>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</si>
  <si>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</si>
  <si>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</si>
  <si>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</si>
  <si>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</si>
  <si>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</si>
  <si>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</si>
  <si>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</si>
  <si>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</si>
  <si>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</si>
  <si>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</si>
  <si>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</si>
  <si>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</si>
  <si>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</si>
  <si>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</si>
  <si>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</si>
  <si>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</si>
  <si>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</si>
  <si>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</si>
  <si>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</si>
  <si>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</si>
  <si>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</si>
  <si>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</si>
  <si>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</si>
  <si>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</si>
  <si>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</si>
  <si>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</si>
  <si>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</si>
  <si>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</si>
  <si>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</si>
  <si>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</si>
  <si>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</si>
  <si>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</si>
  <si>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</si>
  <si>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</si>
  <si>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</si>
  <si>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</si>
  <si>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</si>
  <si>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</si>
  <si>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</si>
  <si>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</si>
  <si>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</si>
  <si>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</si>
  <si>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</si>
  <si>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</si>
  <si>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</si>
  <si>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</si>
  <si>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</si>
  <si>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</si>
  <si>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</si>
  <si>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</si>
  <si>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</si>
  <si>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</si>
  <si>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</si>
  <si>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</si>
  <si>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</si>
  <si>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</si>
  <si>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</si>
  <si>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</si>
  <si>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</si>
  <si>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</si>
  <si>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</si>
  <si>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</si>
  <si>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</si>
  <si>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</si>
  <si>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</si>
  <si>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</si>
  <si>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</si>
  <si>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</si>
  <si>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</si>
  <si>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</si>
  <si>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</si>
  <si>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</si>
  <si>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</si>
  <si>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</si>
  <si>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</si>
  <si>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</si>
  <si>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</si>
  <si>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</si>
  <si>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</si>
  <si>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</si>
  <si>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</si>
  <si>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</si>
  <si>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</si>
  <si>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</si>
  <si>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</si>
  <si>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</si>
  <si>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</si>
  <si>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</si>
  <si>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</si>
  <si>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</si>
  <si>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</si>
  <si>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</si>
  <si>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</si>
  <si>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</si>
  <si>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</si>
  <si>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</si>
  <si>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</si>
  <si>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</si>
  <si>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</si>
  <si>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</si>
  <si>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</si>
  <si>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</si>
  <si>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</si>
  <si>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</si>
  <si>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</si>
  <si>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</si>
  <si>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</si>
  <si>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</si>
  <si>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</si>
  <si>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</si>
  <si>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</si>
  <si>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</si>
  <si>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</si>
  <si>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</si>
  <si>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</si>
  <si>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</si>
  <si>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</si>
  <si>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</si>
  <si>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</si>
  <si>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</si>
  <si>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</si>
  <si>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</si>
  <si>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</si>
  <si>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</si>
  <si>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</si>
  <si>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</si>
  <si>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</si>
  <si>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</si>
  <si>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</si>
  <si>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</si>
  <si>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</si>
  <si>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</si>
  <si>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</si>
  <si>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</si>
  <si>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</si>
  <si>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</si>
  <si>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</si>
  <si>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</si>
  <si>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</si>
  <si>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</si>
  <si>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</si>
  <si>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</si>
  <si>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</si>
  <si>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</si>
  <si>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</si>
  <si>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</si>
  <si>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</si>
  <si>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</si>
  <si>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</si>
  <si>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</si>
  <si>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</si>
  <si>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</si>
  <si>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</si>
  <si>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</si>
  <si>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</si>
  <si>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</si>
  <si>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</si>
  <si>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</si>
  <si>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</si>
  <si>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</si>
  <si>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</si>
  <si>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</si>
  <si>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</si>
  <si>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</si>
  <si>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</si>
  <si>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</si>
  <si>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</si>
  <si>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</si>
  <si>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</si>
  <si>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</si>
  <si>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</si>
  <si>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</si>
  <si>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</si>
  <si>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</si>
  <si>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</si>
  <si>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</si>
  <si>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</si>
  <si>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</si>
  <si>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</si>
  <si>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</si>
  <si>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</si>
  <si>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</si>
  <si>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</si>
  <si>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</si>
  <si>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</si>
  <si>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</si>
  <si>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</si>
  <si>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</si>
  <si>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</si>
  <si>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</si>
  <si>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</si>
  <si>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</si>
  <si>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</si>
  <si>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</si>
  <si>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</si>
  <si>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</si>
  <si>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</si>
  <si>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</si>
  <si>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</si>
  <si>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</si>
  <si>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</si>
  <si>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</si>
  <si>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</si>
  <si>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</si>
  <si>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</si>
  <si>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</si>
  <si>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</si>
  <si>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</si>
  <si>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</si>
  <si>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</si>
  <si>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</si>
  <si>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</si>
  <si>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</si>
  <si>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</si>
  <si>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</si>
  <si>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</si>
  <si>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</si>
  <si>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</si>
  <si>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</si>
  <si>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</si>
  <si>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</si>
  <si>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</si>
  <si>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</si>
  <si>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</si>
  <si>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</si>
  <si>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</si>
  <si>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</si>
  <si>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</si>
  <si>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</si>
  <si>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</si>
  <si>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</si>
  <si>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</si>
  <si>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</si>
  <si>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</si>
  <si>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</si>
  <si>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</si>
  <si>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</si>
  <si>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</si>
  <si>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</si>
  <si>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</si>
  <si>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</si>
  <si>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</si>
  <si>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</si>
  <si>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</si>
  <si>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</si>
  <si>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</si>
  <si>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</si>
  <si>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</si>
  <si>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</si>
  <si>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</si>
  <si>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</si>
  <si>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</si>
  <si>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</si>
  <si>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</si>
  <si>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</si>
  <si>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</si>
  <si>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</si>
  <si>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</si>
  <si>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</si>
  <si>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</si>
  <si>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</si>
  <si>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</si>
  <si>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</si>
  <si>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</si>
  <si>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</si>
  <si>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</si>
  <si>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</si>
  <si>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</si>
  <si>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</si>
  <si>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</si>
  <si>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</si>
  <si>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</si>
  <si>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</si>
  <si>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</si>
  <si>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</si>
  <si>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</si>
  <si>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</si>
  <si>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</si>
  <si>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</si>
  <si>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</si>
  <si>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</si>
  <si>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</si>
  <si>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</si>
  <si>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</si>
  <si>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</si>
  <si>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</si>
  <si>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</si>
  <si>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</si>
  <si>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</si>
  <si>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</si>
  <si>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</si>
  <si>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</si>
  <si>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</si>
  <si>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</si>
  <si>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</si>
  <si>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</si>
  <si>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</si>
  <si>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</si>
  <si>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</si>
  <si>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</si>
  <si>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</si>
  <si>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</si>
  <si>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</si>
  <si>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</si>
  <si>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</si>
  <si>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</si>
  <si>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</si>
  <si>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</si>
  <si>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</si>
  <si>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</si>
  <si>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</si>
  <si>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</si>
  <si>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</si>
  <si>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</si>
  <si>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</si>
  <si>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</si>
  <si>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</si>
  <si>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</si>
  <si>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</si>
  <si>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</si>
  <si>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</si>
  <si>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</si>
  <si>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</si>
  <si>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</si>
  <si>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</si>
  <si>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</si>
  <si>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</si>
  <si>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</si>
  <si>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</si>
  <si>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</si>
  <si>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</si>
  <si>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</si>
  <si>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</si>
  <si>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</si>
  <si>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</si>
  <si>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</si>
  <si>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</si>
  <si>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</si>
  <si>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</si>
  <si>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</si>
  <si>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</si>
  <si>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</si>
  <si>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</si>
  <si>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</si>
  <si>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</si>
  <si>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</si>
  <si>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</si>
  <si>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</si>
  <si>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</si>
  <si>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</si>
  <si>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</si>
  <si>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</si>
  <si>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</si>
  <si>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</si>
  <si>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</si>
  <si>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</si>
  <si>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</si>
  <si>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</si>
  <si>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</si>
  <si>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</si>
  <si>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</si>
  <si>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</si>
  <si>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</si>
  <si>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</si>
  <si>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</si>
  <si>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</si>
  <si>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</si>
  <si>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</si>
  <si>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</si>
  <si>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</si>
  <si>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</si>
  <si>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</si>
  <si>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</si>
  <si>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</si>
  <si>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</si>
  <si>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</si>
  <si>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</si>
  <si>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</si>
  <si>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</si>
  <si>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</si>
  <si>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</si>
  <si>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</si>
  <si>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</si>
  <si>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</si>
  <si>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</si>
  <si>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</si>
  <si>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</si>
  <si>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</si>
  <si>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</si>
  <si>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</si>
  <si>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</si>
  <si>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</si>
  <si>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</si>
  <si>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</si>
  <si>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</si>
  <si>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</si>
  <si>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</si>
  <si>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</si>
  <si>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</si>
  <si>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</si>
  <si>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</si>
  <si>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</si>
  <si>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</si>
  <si>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</si>
  <si>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</si>
  <si>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</si>
  <si>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</si>
  <si>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</si>
  <si>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</si>
  <si>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</si>
  <si>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</si>
  <si>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</si>
  <si>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</si>
  <si>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</si>
  <si>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</si>
  <si>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</si>
  <si>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</si>
  <si>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</si>
  <si>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</si>
  <si>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</si>
  <si>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</si>
  <si>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</si>
  <si>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</si>
  <si>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</si>
  <si>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</si>
  <si>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</si>
  <si>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</si>
  <si>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</si>
  <si>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</si>
  <si>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</si>
  <si>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</si>
  <si>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</si>
  <si>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</si>
  <si>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</si>
  <si>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</si>
  <si>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</si>
  <si>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</si>
  <si>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</si>
  <si>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</si>
  <si>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</si>
  <si>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</si>
  <si>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</si>
  <si>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</si>
  <si>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</si>
  <si>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</si>
  <si>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</si>
  <si>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</si>
  <si>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</si>
  <si>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</si>
  <si>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</si>
  <si>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</si>
  <si>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</si>
  <si>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</si>
  <si>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</si>
  <si>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</si>
  <si>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</si>
  <si>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</si>
  <si>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</si>
  <si>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</si>
  <si>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</si>
  <si>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</si>
  <si>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</si>
  <si>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</si>
  <si>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</si>
  <si>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</si>
  <si>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</si>
  <si>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</si>
  <si>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</si>
  <si>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</si>
  <si>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</si>
  <si>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</si>
  <si>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</si>
  <si>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</si>
  <si>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</si>
  <si>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</si>
  <si>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</si>
  <si>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</si>
  <si>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</si>
  <si>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</si>
  <si>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</si>
  <si>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</si>
  <si>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</si>
  <si>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</si>
  <si>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</si>
  <si>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</si>
  <si>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</si>
  <si>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</si>
  <si>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</si>
  <si>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</si>
  <si>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</si>
  <si>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</si>
  <si>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</si>
  <si>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</si>
  <si>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</si>
  <si>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</si>
  <si>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</si>
  <si>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</si>
  <si>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</si>
  <si>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</si>
  <si>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</si>
  <si>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</si>
  <si>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</si>
  <si>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</si>
  <si>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</si>
  <si>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</si>
  <si>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</si>
  <si>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</si>
  <si>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</si>
  <si>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</si>
  <si>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</si>
  <si>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</si>
  <si>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</si>
  <si>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</si>
  <si>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</si>
  <si>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</si>
  <si>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</si>
  <si>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</si>
  <si>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</si>
  <si>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</si>
  <si>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</si>
  <si>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</si>
  <si>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</si>
  <si>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</si>
  <si>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</si>
  <si>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</si>
  <si>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</si>
  <si>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</si>
  <si>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</si>
  <si>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</si>
  <si>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</si>
  <si>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</si>
  <si>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</si>
  <si>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</si>
  <si>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</si>
  <si>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</si>
  <si>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</si>
  <si>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</si>
  <si>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</si>
  <si>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</si>
  <si>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</si>
  <si>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</si>
  <si>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</si>
  <si>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</si>
  <si>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</si>
  <si>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</si>
  <si>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</si>
  <si>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</si>
  <si>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</si>
  <si>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</si>
  <si>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</si>
  <si>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</si>
  <si>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</si>
  <si>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</si>
  <si>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</si>
  <si>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</si>
  <si>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</si>
  <si>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</si>
  <si>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</si>
  <si>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</si>
  <si>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</si>
  <si>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</si>
  <si>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</si>
  <si>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</si>
  <si>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</si>
  <si>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</si>
  <si>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</si>
  <si>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</si>
  <si>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</si>
  <si>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</si>
  <si>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</si>
  <si>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</si>
  <si>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</si>
  <si>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</si>
  <si>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</si>
  <si>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</si>
  <si>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</si>
  <si>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</si>
  <si>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</si>
  <si>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</si>
  <si>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</si>
  <si>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</si>
  <si>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</si>
  <si>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</si>
  <si>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</si>
  <si>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</si>
  <si>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</si>
  <si>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</si>
  <si>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</si>
  <si>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</si>
  <si>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</si>
  <si>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</si>
  <si>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</si>
  <si>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</si>
  <si>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</si>
  <si>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</si>
  <si>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</si>
  <si>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</si>
  <si>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</si>
  <si>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</si>
  <si>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</si>
  <si>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</si>
  <si>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</si>
  <si>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</si>
  <si>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</si>
  <si>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</si>
  <si>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</si>
  <si>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</si>
  <si>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</si>
  <si>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</si>
  <si>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</si>
  <si>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</si>
  <si>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</si>
  <si>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</si>
  <si>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</si>
  <si>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</si>
  <si>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</si>
  <si>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</si>
  <si>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</si>
  <si>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</si>
  <si>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</si>
  <si>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</si>
  <si>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</si>
  <si>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</si>
  <si>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</si>
  <si>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</si>
  <si>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</si>
  <si>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</si>
  <si>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</si>
  <si>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</si>
  <si>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</si>
  <si>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</si>
  <si>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</si>
  <si>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</si>
  <si>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</si>
  <si>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</si>
  <si>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</si>
  <si>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</si>
  <si>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</si>
  <si>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</si>
  <si>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</si>
  <si>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</si>
  <si>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</si>
  <si>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</si>
  <si>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</si>
  <si>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</si>
  <si>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</si>
  <si>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</si>
  <si>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</si>
  <si>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</si>
  <si>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</si>
  <si>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</si>
  <si>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</si>
  <si>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</si>
  <si>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</si>
  <si>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</si>
  <si>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</si>
  <si>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</si>
  <si>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</si>
  <si>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</si>
  <si>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</si>
  <si>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</si>
  <si>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</si>
  <si>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</si>
  <si>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</si>
  <si>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</si>
  <si>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</si>
  <si>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</si>
  <si>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</si>
  <si>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</si>
  <si>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</si>
  <si>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</si>
  <si>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</si>
  <si>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</si>
  <si>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</si>
  <si>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</si>
  <si>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</si>
  <si>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</si>
  <si>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</si>
  <si>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</si>
  <si>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</si>
  <si>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</si>
  <si>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</si>
  <si>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</si>
  <si>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</si>
  <si>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</si>
  <si>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</si>
  <si>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</si>
  <si>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</si>
  <si>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</si>
  <si>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</si>
  <si>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</si>
  <si>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</si>
  <si>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</si>
  <si>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</si>
  <si>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</si>
  <si>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</si>
  <si>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</si>
  <si>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</si>
  <si>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</si>
  <si>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</si>
  <si>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</si>
  <si>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</si>
  <si>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</si>
  <si>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</si>
  <si>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</si>
  <si>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</si>
  <si>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</si>
  <si>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</si>
  <si>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</si>
  <si>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</si>
  <si>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</si>
  <si>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</si>
  <si>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</si>
  <si>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</si>
  <si>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</si>
  <si>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</si>
  <si>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</si>
  <si>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</si>
  <si>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</si>
  <si>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</si>
  <si>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</si>
  <si>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</si>
  <si>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</si>
  <si>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</si>
  <si>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</si>
  <si>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</si>
  <si>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</si>
  <si>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</si>
  <si>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</si>
  <si>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</si>
  <si>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</si>
  <si>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</si>
  <si>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</si>
  <si>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</si>
  <si>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</si>
  <si>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</si>
  <si>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</si>
  <si>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</si>
  <si>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</si>
  <si>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</si>
  <si>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</si>
  <si>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</si>
  <si>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</si>
  <si>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</si>
  <si>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</si>
  <si>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</si>
  <si>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</si>
  <si>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</si>
  <si>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</si>
  <si>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</si>
  <si>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</si>
  <si>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</si>
  <si>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</si>
  <si>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</si>
  <si>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</si>
  <si>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</si>
  <si>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</si>
  <si>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</si>
  <si>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</si>
  <si>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</si>
  <si>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</si>
  <si>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</si>
  <si>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</si>
  <si>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</si>
  <si>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</si>
  <si>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</si>
  <si>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</si>
  <si>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</si>
  <si>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</si>
  <si>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</si>
  <si>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</si>
  <si>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</si>
  <si>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</si>
  <si>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</si>
  <si>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</si>
  <si>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</si>
  <si>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</si>
  <si>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</si>
  <si>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</si>
  <si>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</si>
  <si>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</si>
  <si>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</si>
  <si>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</si>
  <si>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</si>
  <si>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</si>
  <si>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</si>
  <si>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</si>
  <si>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</si>
  <si>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</si>
  <si>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</si>
  <si>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</si>
  <si>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</si>
  <si>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</si>
  <si>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</si>
  <si>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</si>
  <si>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</si>
  <si>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</si>
  <si>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</si>
  <si>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</si>
  <si>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</si>
  <si>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</si>
  <si>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</si>
  <si>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</si>
  <si>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</si>
  <si>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</si>
  <si>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</si>
  <si>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</si>
  <si>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</si>
  <si>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</si>
  <si>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</si>
  <si>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</si>
  <si>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</si>
  <si>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</si>
  <si>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</si>
  <si>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</si>
  <si>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</si>
  <si>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</si>
  <si>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</si>
  <si>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</si>
  <si>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</si>
  <si>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</si>
  <si>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</si>
  <si>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</si>
  <si>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</si>
  <si>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</si>
  <si>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</si>
  <si>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</si>
  <si>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</si>
  <si>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</si>
  <si>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</si>
  <si>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</si>
  <si>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</si>
  <si>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</si>
  <si>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</si>
  <si>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</si>
  <si>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</si>
  <si>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</si>
  <si>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</si>
  <si>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</si>
  <si>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</si>
  <si>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</si>
  <si>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</si>
  <si>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</si>
  <si>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</si>
  <si>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</si>
  <si>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</si>
  <si>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</si>
  <si>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</si>
  <si>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</si>
  <si>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</si>
  <si>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</si>
  <si>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</si>
  <si>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</si>
  <si>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</si>
  <si>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</si>
  <si>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</si>
  <si>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</si>
  <si>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</si>
  <si>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</si>
  <si>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</si>
  <si>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</si>
  <si>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</si>
  <si>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</si>
  <si>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</si>
  <si>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</si>
  <si>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</si>
  <si>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</si>
  <si>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</si>
  <si>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</si>
  <si>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</si>
  <si>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</si>
  <si>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</si>
  <si>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</si>
  <si>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</si>
  <si>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</si>
  <si>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</si>
  <si>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</si>
  <si>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</si>
  <si>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</si>
  <si>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</si>
  <si>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</si>
  <si>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</si>
  <si>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</si>
  <si>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</si>
  <si>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</si>
  <si>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</si>
  <si>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</si>
  <si>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</si>
  <si>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</si>
  <si>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</si>
  <si>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</si>
  <si>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</si>
  <si>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</si>
  <si>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</si>
  <si>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</si>
  <si>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</si>
  <si>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</si>
  <si>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</si>
  <si>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</si>
  <si>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</si>
  <si>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</si>
  <si>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</si>
  <si>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</si>
  <si>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</si>
  <si>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</si>
  <si>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</si>
  <si>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</si>
  <si>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</si>
  <si>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</si>
  <si>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</si>
  <si>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</si>
  <si>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</si>
  <si>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</si>
  <si>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</si>
  <si>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</si>
  <si>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</si>
  <si>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</si>
  <si>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</si>
  <si>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</si>
  <si>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</si>
  <si>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</si>
  <si>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</si>
  <si>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</si>
  <si>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</si>
  <si>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</si>
  <si>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</si>
  <si>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</si>
  <si>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</si>
  <si>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</si>
  <si>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</si>
  <si>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</si>
  <si>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</si>
  <si>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</si>
  <si>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</si>
  <si>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</si>
  <si>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</si>
  <si>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</si>
  <si>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</si>
  <si>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</si>
  <si>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</si>
  <si>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</si>
  <si>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</si>
  <si>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</si>
  <si>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</si>
  <si>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</si>
  <si>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</si>
  <si>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</si>
  <si>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</si>
  <si>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</si>
  <si>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</si>
  <si>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</si>
  <si>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</si>
  <si>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</si>
  <si>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</si>
  <si>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</si>
  <si>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</si>
  <si>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</si>
  <si>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</si>
  <si>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</si>
  <si>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</si>
  <si>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</si>
  <si>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</si>
  <si>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</si>
  <si>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</si>
  <si>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</si>
  <si>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</si>
  <si>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</si>
  <si>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</si>
  <si>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</si>
  <si>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</si>
  <si>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</si>
  <si>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</si>
  <si>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</si>
  <si>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</si>
  <si>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</si>
  <si>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</si>
  <si>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</si>
  <si>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</si>
  <si>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</si>
  <si>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</si>
  <si>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</si>
  <si>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</si>
  <si>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</si>
  <si>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</si>
  <si>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</si>
  <si>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</si>
  <si>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</si>
  <si>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</si>
  <si>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</si>
  <si>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</si>
  <si>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</si>
  <si>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</si>
  <si>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</si>
  <si>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</si>
  <si>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</si>
  <si>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</si>
  <si>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</si>
  <si>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</si>
  <si>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</si>
  <si>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</si>
  <si>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</si>
  <si>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</si>
  <si>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</si>
  <si>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</si>
  <si>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</si>
  <si>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</si>
  <si>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</si>
  <si>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</si>
  <si>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</si>
  <si>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</si>
  <si>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</si>
  <si>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</si>
  <si>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</si>
  <si>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</si>
  <si>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</si>
  <si>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</si>
  <si>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</si>
  <si>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</si>
  <si>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</si>
  <si>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</si>
  <si>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</si>
  <si>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</si>
  <si>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</si>
  <si>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</si>
  <si>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</si>
  <si>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</si>
  <si>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</si>
  <si>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</si>
  <si>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</si>
  <si>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</si>
  <si>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</si>
  <si>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</si>
  <si>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</si>
  <si>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</si>
  <si>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</si>
  <si>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</si>
  <si>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</si>
  <si>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</si>
  <si>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</si>
  <si>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</si>
  <si>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</si>
  <si>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</si>
  <si>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</si>
  <si>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</si>
  <si>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</si>
  <si>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</si>
  <si>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</si>
  <si>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</si>
  <si>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</si>
  <si>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</si>
  <si>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</si>
  <si>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</si>
  <si>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</si>
  <si>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</si>
  <si>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</si>
  <si>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</si>
  <si>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</si>
  <si>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</si>
  <si>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</si>
  <si>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</si>
  <si>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</si>
  <si>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</si>
  <si>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</si>
  <si>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</si>
  <si>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</si>
  <si>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</si>
  <si>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</si>
  <si>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</si>
  <si>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</si>
  <si>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</si>
  <si>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</si>
  <si>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</si>
  <si>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</si>
  <si>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</si>
  <si>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</si>
  <si>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</si>
  <si>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</si>
  <si>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</si>
  <si>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</si>
  <si>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</si>
  <si>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</si>
  <si>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</si>
  <si>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</si>
  <si>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</si>
  <si>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</si>
  <si>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</si>
  <si>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</si>
  <si>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</si>
  <si>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</si>
  <si>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</si>
  <si>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</si>
  <si>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</si>
  <si>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</si>
  <si>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</si>
  <si>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</si>
  <si>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</si>
  <si>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</si>
  <si>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</si>
  <si>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</si>
  <si>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</si>
  <si>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</si>
  <si>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</si>
  <si>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</si>
  <si>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</si>
  <si>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</si>
  <si>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</si>
  <si>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</si>
  <si>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</si>
  <si>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</si>
  <si>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</si>
  <si>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</si>
  <si>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</si>
  <si>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</si>
  <si>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</si>
  <si>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</si>
  <si>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</si>
  <si>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</si>
  <si>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</si>
  <si>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</si>
  <si>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</si>
  <si>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</si>
  <si>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</si>
  <si>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</si>
  <si>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</si>
  <si>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</si>
  <si>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</si>
  <si>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</si>
  <si>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</si>
  <si>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</si>
  <si>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</si>
  <si>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</si>
  <si>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</si>
  <si>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</si>
  <si>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</si>
  <si>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</si>
  <si>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</si>
  <si>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</si>
  <si>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</si>
  <si>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</si>
  <si>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</si>
  <si>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</si>
  <si>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</si>
  <si>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</si>
  <si>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</si>
  <si>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</si>
  <si>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</si>
  <si>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</si>
  <si>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</si>
  <si>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</si>
  <si>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</si>
  <si>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</si>
  <si>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</si>
  <si>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</si>
  <si>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</si>
  <si>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</si>
  <si>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</si>
  <si>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</si>
  <si>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</si>
  <si>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</si>
  <si>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</si>
  <si>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</si>
  <si>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</si>
  <si>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</si>
  <si>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</si>
  <si>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</si>
  <si>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</si>
  <si>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</si>
  <si>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</si>
  <si>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</si>
  <si>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</si>
  <si>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</si>
  <si>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</si>
  <si>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</si>
  <si>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</si>
  <si>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</si>
  <si>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</si>
  <si>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</si>
  <si>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</si>
  <si>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</si>
  <si>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</si>
  <si>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</si>
  <si>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</si>
  <si>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</si>
  <si>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</si>
  <si>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</si>
  <si>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</si>
  <si>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</si>
  <si>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</si>
  <si>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</si>
  <si>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</si>
  <si>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</si>
  <si>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</si>
  <si>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</si>
  <si>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</si>
  <si>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</si>
  <si>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</si>
  <si>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</si>
  <si>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</si>
  <si>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</si>
  <si>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</si>
  <si>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</si>
  <si>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</si>
  <si>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</si>
  <si>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</si>
  <si>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</si>
  <si>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</si>
  <si>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</si>
  <si>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</si>
  <si>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</si>
  <si>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</si>
  <si>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</si>
  <si>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</si>
  <si>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</si>
  <si>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</si>
  <si>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</si>
  <si>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</si>
  <si>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</si>
  <si>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</si>
  <si>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</si>
  <si>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</si>
  <si>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</si>
  <si>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</si>
  <si>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</si>
  <si>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</si>
  <si>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</si>
  <si>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</si>
  <si>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</si>
  <si>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</si>
  <si>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</si>
  <si>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</si>
  <si>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</si>
  <si>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</si>
  <si>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</si>
  <si>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</si>
  <si>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</si>
  <si>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</si>
  <si>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</si>
  <si>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</si>
  <si>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</si>
  <si>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</si>
  <si>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</si>
  <si>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</si>
  <si>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</si>
  <si>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</si>
  <si>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</si>
  <si>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</si>
  <si>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</si>
  <si>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</si>
  <si>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</si>
  <si>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</si>
  <si>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</si>
  <si>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</si>
  <si>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</si>
  <si>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</si>
  <si>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</si>
  <si>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</si>
  <si>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</si>
  <si>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</si>
  <si>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</si>
  <si>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</si>
  <si>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</si>
  <si>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</si>
  <si>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</si>
  <si>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</si>
  <si>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</si>
  <si>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</si>
  <si>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</si>
  <si>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</si>
  <si>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</si>
  <si>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</si>
  <si>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</si>
  <si>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</si>
  <si>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</si>
  <si>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</si>
  <si>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</si>
  <si>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</si>
  <si>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</si>
  <si>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</si>
  <si>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</si>
  <si>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</si>
  <si>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</si>
  <si>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</si>
  <si>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</si>
  <si>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</si>
  <si>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</si>
  <si>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</si>
  <si>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</si>
  <si>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</si>
  <si>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</si>
  <si>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</si>
  <si>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</si>
  <si>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</si>
  <si>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</si>
  <si>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</si>
  <si>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</si>
  <si>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</si>
  <si>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</si>
  <si>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</si>
  <si>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</si>
  <si>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</si>
  <si>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</si>
  <si>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</si>
  <si>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</si>
  <si>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</si>
  <si>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</si>
  <si>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</si>
  <si>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</si>
  <si>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</si>
  <si>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</si>
  <si>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</si>
  <si>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</si>
  <si>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</si>
  <si>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</si>
  <si>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</si>
  <si>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</si>
  <si>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</si>
  <si>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</si>
  <si>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</si>
  <si>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</si>
  <si>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</si>
  <si>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</si>
  <si>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</si>
  <si>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</si>
  <si>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</si>
  <si>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</si>
  <si>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</si>
  <si>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</si>
  <si>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</si>
  <si>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</si>
  <si>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</si>
  <si>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</si>
  <si>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</si>
  <si>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</si>
  <si>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</si>
  <si>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</si>
  <si>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</si>
  <si>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</si>
  <si>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</si>
  <si>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</si>
  <si>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</si>
  <si>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</si>
  <si>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</si>
  <si>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</si>
  <si>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</si>
  <si>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</si>
  <si>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</si>
  <si>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</si>
  <si>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</si>
  <si>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</si>
  <si>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</si>
  <si>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</si>
  <si>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</si>
  <si>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</si>
  <si>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</si>
  <si>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</si>
  <si>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</si>
  <si>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</si>
  <si>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</si>
  <si>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</si>
  <si>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</si>
  <si>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</si>
  <si>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</si>
  <si>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</si>
  <si>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</si>
  <si>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</si>
  <si>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</si>
  <si>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</si>
  <si>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</si>
  <si>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</si>
  <si>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</si>
  <si>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</si>
  <si>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</si>
  <si>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</si>
  <si>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</si>
  <si>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</si>
  <si>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</si>
  <si>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</si>
  <si>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</si>
  <si>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</si>
  <si>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</si>
  <si>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</si>
  <si>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</si>
  <si>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</si>
  <si>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</si>
  <si>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</si>
  <si>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</si>
  <si>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</si>
  <si>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</si>
  <si>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</si>
  <si>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</si>
  <si>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</si>
  <si>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</si>
  <si>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</si>
  <si>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</si>
  <si>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</si>
  <si>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</si>
  <si>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</si>
  <si>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</si>
  <si>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</si>
  <si>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</si>
  <si>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</si>
  <si>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</si>
  <si>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</si>
  <si>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</si>
  <si>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</si>
  <si>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</si>
  <si>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</si>
  <si>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</si>
  <si>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</si>
  <si>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</si>
  <si>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</si>
  <si>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</si>
  <si>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</si>
  <si>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</si>
  <si>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</si>
  <si>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</si>
  <si>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</si>
  <si>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</si>
  <si>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</si>
  <si>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</si>
  <si>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</si>
  <si>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</si>
  <si>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</si>
  <si>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</si>
  <si>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</si>
  <si>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</si>
  <si>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</si>
  <si>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</si>
  <si>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</si>
  <si>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</si>
  <si>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</si>
  <si>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</si>
  <si>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</si>
  <si>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</si>
  <si>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</si>
  <si>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</si>
  <si>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</si>
  <si>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</si>
  <si>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</si>
  <si>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</si>
  <si>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</si>
  <si>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</si>
  <si>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</si>
  <si>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</si>
  <si>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</si>
  <si>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</si>
  <si>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</si>
  <si>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</si>
  <si>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</si>
  <si>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</si>
  <si>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</si>
  <si>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</si>
  <si>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</si>
  <si>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</si>
  <si>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</si>
  <si>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</si>
  <si>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</si>
  <si>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</si>
  <si>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</si>
  <si>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</si>
  <si>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</si>
  <si>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</si>
  <si>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</si>
  <si>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</si>
  <si>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</si>
  <si>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</si>
  <si>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</si>
  <si>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</si>
  <si>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</si>
  <si>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</si>
  <si>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</si>
  <si>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</si>
  <si>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</si>
  <si>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</si>
  <si>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</si>
  <si>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</si>
  <si>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</si>
  <si>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</si>
  <si>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</si>
  <si>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</si>
  <si>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</si>
  <si>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</si>
  <si>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</si>
  <si>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</si>
  <si>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</si>
  <si>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</si>
  <si>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</si>
  <si>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</si>
  <si>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</si>
  <si>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</si>
  <si>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</si>
  <si>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</si>
  <si>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</si>
  <si>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</si>
  <si>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</si>
  <si>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</si>
  <si>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</si>
  <si>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</si>
  <si>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</si>
  <si>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</si>
  <si>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</si>
  <si>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</si>
  <si>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</si>
  <si>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</si>
  <si>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</si>
  <si>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</si>
  <si>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</si>
  <si>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</si>
  <si>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</si>
  <si>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</si>
  <si>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</si>
  <si>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</si>
  <si>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</si>
  <si>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</si>
  <si>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</si>
  <si>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</si>
  <si>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</si>
  <si>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</si>
  <si>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</si>
  <si>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</si>
  <si>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</si>
  <si>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</si>
  <si>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</si>
  <si>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</si>
  <si>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</si>
  <si>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</si>
  <si>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</si>
  <si>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</si>
  <si>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</si>
  <si>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</si>
  <si>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</si>
  <si>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</si>
  <si>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</si>
  <si>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</si>
  <si>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</si>
  <si>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</si>
  <si>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</si>
  <si>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</si>
  <si>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</si>
  <si>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</si>
  <si>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</si>
  <si>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</si>
  <si>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</si>
  <si>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</si>
  <si>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</si>
  <si>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</si>
  <si>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</si>
  <si>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</si>
  <si>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</si>
  <si>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</si>
  <si>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</si>
  <si>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</si>
  <si>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</si>
  <si>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</si>
  <si>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</si>
  <si>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</si>
  <si>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</si>
  <si>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</si>
  <si>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</si>
  <si>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</si>
  <si>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</si>
  <si>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</si>
  <si>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</si>
  <si>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</si>
  <si>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</si>
  <si>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</si>
  <si>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</si>
  <si>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</si>
  <si>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</si>
  <si>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</si>
  <si>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</si>
  <si>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</si>
  <si>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</si>
  <si>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</si>
  <si>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</si>
  <si>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</si>
  <si>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</si>
  <si>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</si>
  <si>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</si>
  <si>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</si>
  <si>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</si>
  <si>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</si>
  <si>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</si>
  <si>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</si>
  <si>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</si>
  <si>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</si>
  <si>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</si>
  <si>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</si>
  <si>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</si>
  <si>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</si>
  <si>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</si>
  <si>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</si>
  <si>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</si>
  <si>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</si>
  <si>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</si>
  <si>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</si>
  <si>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</si>
  <si>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</si>
  <si>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</si>
  <si>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</si>
  <si>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</si>
  <si>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</si>
  <si>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</si>
  <si>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</si>
  <si>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</si>
  <si>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</si>
  <si>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</si>
  <si>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</si>
  <si>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</si>
  <si>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</si>
  <si>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</si>
  <si>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</si>
  <si>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</si>
  <si>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</si>
  <si>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</si>
  <si>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</si>
  <si>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</si>
  <si>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</si>
  <si>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</si>
  <si>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</si>
  <si>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</si>
  <si>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</si>
  <si>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</si>
  <si>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</si>
  <si>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</si>
  <si>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</si>
  <si>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</si>
  <si>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</si>
  <si>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</si>
  <si>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</si>
  <si>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</si>
  <si>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</si>
  <si>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</si>
  <si>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</si>
  <si>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</si>
  <si>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</si>
  <si>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</si>
  <si>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</si>
  <si>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</si>
  <si>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</si>
  <si>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</si>
  <si>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</si>
  <si>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</si>
  <si>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</si>
  <si>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</si>
  <si>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</si>
  <si>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</si>
  <si>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</si>
  <si>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</si>
  <si>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</si>
  <si>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</si>
  <si>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</si>
  <si>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</si>
  <si>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</si>
  <si>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</si>
  <si>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</si>
  <si>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</si>
  <si>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</si>
  <si>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</si>
  <si>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</si>
  <si>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</si>
  <si>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</si>
  <si>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</si>
  <si>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</si>
  <si>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</si>
  <si>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</si>
  <si>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</si>
  <si>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</si>
  <si>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</si>
  <si>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</si>
  <si>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</si>
  <si>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</si>
  <si>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</si>
  <si>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</si>
  <si>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</si>
  <si>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</si>
  <si>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</si>
  <si>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</si>
  <si>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</si>
  <si>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</si>
  <si>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</si>
  <si>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</si>
  <si>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</si>
  <si>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</si>
  <si>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</si>
  <si>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</si>
  <si>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</si>
  <si>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</si>
  <si>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</si>
  <si>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</si>
  <si>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</si>
  <si>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</si>
  <si>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</si>
  <si>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</si>
  <si>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</si>
  <si>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</si>
  <si>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</si>
  <si>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</si>
  <si>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</si>
  <si>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</si>
  <si>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</si>
  <si>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</si>
  <si>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</si>
  <si>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</si>
  <si>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</si>
  <si>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</si>
  <si>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</si>
  <si>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</si>
  <si>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</si>
  <si>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</si>
  <si>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</si>
  <si>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</si>
  <si>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</si>
  <si>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</si>
  <si>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</si>
  <si>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</si>
  <si>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</si>
  <si>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</si>
  <si>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</si>
  <si>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</si>
  <si>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</si>
  <si>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</si>
  <si>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</si>
  <si>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</si>
  <si>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</si>
  <si>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</si>
  <si>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</si>
  <si>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</si>
  <si>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</si>
  <si>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</si>
  <si>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</si>
  <si>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</si>
  <si>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</si>
  <si>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</si>
  <si>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</si>
  <si>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</si>
  <si>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</si>
  <si>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</si>
  <si>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</si>
  <si>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</si>
  <si>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</si>
  <si>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</si>
  <si>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</si>
  <si>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</si>
  <si>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</si>
  <si>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</si>
  <si>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</si>
  <si>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</si>
  <si>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</si>
  <si>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</si>
  <si>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</si>
  <si>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</si>
  <si>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</si>
  <si>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</si>
  <si>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</si>
  <si>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</si>
  <si>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</si>
  <si>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</si>
  <si>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</si>
  <si>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</si>
  <si>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</si>
  <si>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</si>
  <si>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</si>
  <si>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</si>
  <si>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</si>
  <si>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</si>
  <si>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</si>
  <si>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</si>
  <si>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</si>
  <si>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</si>
  <si>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</si>
  <si>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</si>
  <si>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</si>
  <si>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</si>
  <si>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</si>
  <si>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</si>
  <si>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</si>
  <si>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</si>
  <si>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</si>
  <si>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</si>
  <si>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</si>
  <si>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</si>
  <si>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</si>
  <si>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</si>
  <si>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</si>
  <si>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</si>
  <si>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</si>
  <si>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</si>
  <si>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</si>
  <si>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</si>
  <si>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</si>
  <si>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</si>
  <si>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</si>
  <si>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</si>
  <si>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</si>
  <si>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</si>
  <si>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</si>
  <si>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</si>
  <si>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</si>
  <si>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</si>
  <si>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</si>
  <si>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</si>
  <si>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</si>
  <si>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</si>
  <si>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</si>
  <si>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</si>
  <si>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</si>
  <si>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</si>
  <si>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</si>
  <si>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</si>
  <si>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</si>
  <si>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</si>
  <si>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</si>
  <si>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</si>
  <si>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</si>
  <si>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</si>
  <si>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</si>
  <si>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</si>
  <si>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</si>
  <si>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</si>
  <si>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</si>
  <si>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</si>
  <si>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</si>
  <si>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</si>
  <si>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</si>
  <si>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</si>
  <si>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</si>
  <si>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</si>
  <si>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</si>
  <si>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</si>
  <si>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</si>
  <si>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</si>
  <si>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</si>
  <si>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</si>
  <si>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</si>
  <si>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</si>
  <si>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</si>
  <si>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</si>
  <si>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</si>
  <si>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</si>
  <si>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</si>
  <si>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</si>
  <si>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</si>
  <si>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</si>
  <si>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</si>
  <si>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</si>
  <si>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</si>
  <si>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</si>
  <si>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</si>
  <si>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</si>
  <si>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</si>
  <si>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</si>
  <si>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</si>
  <si>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</si>
  <si>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</si>
  <si>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</si>
  <si>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</si>
  <si>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</si>
  <si>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</si>
  <si>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</si>
  <si>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</si>
  <si>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</si>
  <si>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</si>
  <si>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</si>
  <si>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</si>
  <si>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</si>
  <si>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</si>
  <si>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</si>
  <si>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</si>
  <si>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</si>
  <si>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</si>
  <si>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</si>
  <si>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</si>
  <si>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</si>
  <si>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</si>
  <si>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</si>
  <si>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</si>
  <si>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</si>
  <si>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</si>
  <si>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</si>
  <si>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</si>
  <si>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</si>
  <si>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</si>
  <si>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</si>
  <si>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</si>
  <si>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</si>
  <si>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</si>
  <si>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</si>
  <si>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</si>
  <si>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</si>
  <si>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</si>
  <si>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</si>
  <si>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</si>
  <si>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</si>
  <si>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</si>
  <si>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</si>
  <si>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</si>
  <si>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</si>
  <si>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</si>
  <si>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</si>
  <si>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</si>
  <si>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</si>
  <si>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</si>
  <si>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</si>
  <si>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</si>
  <si>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</si>
  <si>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</si>
  <si>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</si>
  <si>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</si>
  <si>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</si>
  <si>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</si>
  <si>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</si>
  <si>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</si>
  <si>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</si>
  <si>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</si>
  <si>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</si>
  <si>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</si>
  <si>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</si>
  <si>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</si>
  <si>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</si>
  <si>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</si>
  <si>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</si>
  <si>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</si>
  <si>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</si>
  <si>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</si>
  <si>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</si>
  <si>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</si>
  <si>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</si>
  <si>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</si>
  <si>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</si>
  <si>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</si>
  <si>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</si>
  <si>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</si>
  <si>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</si>
  <si>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</si>
  <si>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</si>
  <si>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</si>
  <si>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</si>
  <si>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</si>
  <si>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</si>
  <si>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</si>
  <si>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</si>
  <si>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</si>
  <si>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</si>
  <si>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</si>
  <si>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</si>
  <si>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</si>
  <si>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</si>
  <si>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</si>
  <si>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</si>
  <si>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</si>
  <si>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</si>
  <si>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</si>
  <si>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</si>
  <si>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</si>
  <si>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</si>
  <si>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</si>
  <si>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</si>
  <si>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</si>
  <si>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</si>
  <si>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</si>
  <si>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</si>
  <si>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</si>
  <si>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</si>
  <si>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</si>
  <si>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</si>
  <si>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</si>
  <si>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</si>
  <si>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</si>
  <si>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</si>
  <si>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</si>
  <si>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</si>
  <si>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</si>
  <si>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</si>
  <si>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</si>
  <si>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</si>
  <si>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</si>
  <si>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</si>
  <si>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</si>
  <si>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</si>
  <si>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</si>
  <si>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</si>
  <si>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</si>
  <si>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</si>
  <si>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</si>
  <si>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</si>
  <si>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</si>
  <si>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</si>
  <si>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</si>
  <si>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</si>
  <si>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</si>
  <si>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</si>
  <si>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</si>
  <si>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</si>
  <si>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</si>
  <si>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</si>
  <si>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</si>
  <si>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</si>
  <si>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</si>
  <si>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</si>
  <si>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</si>
  <si>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</si>
  <si>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</si>
  <si>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</si>
  <si>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</si>
  <si>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</si>
  <si>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</si>
  <si>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</si>
  <si>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</si>
  <si>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</si>
  <si>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</si>
  <si>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</si>
  <si>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</si>
  <si>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</si>
  <si>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</si>
  <si>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</si>
  <si>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</si>
  <si>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</si>
  <si>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</si>
  <si>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</si>
  <si>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</si>
  <si>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</si>
  <si>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</si>
  <si>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</si>
  <si>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</si>
  <si>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</si>
  <si>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</si>
  <si>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</si>
  <si>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</si>
  <si>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</si>
  <si>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</si>
  <si>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</si>
  <si>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</si>
  <si>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</si>
  <si>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</si>
  <si>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</si>
  <si>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</si>
  <si>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</si>
  <si>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</si>
  <si>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</si>
  <si>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</si>
  <si>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</si>
  <si>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</si>
  <si>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</si>
  <si>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</si>
  <si>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</si>
  <si>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</si>
  <si>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</si>
  <si>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</si>
  <si>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</si>
  <si>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</si>
  <si>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</si>
  <si>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</si>
  <si>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</si>
  <si>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</si>
  <si>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</si>
  <si>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</si>
  <si>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</si>
  <si>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</si>
  <si>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</si>
  <si>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</si>
  <si>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</si>
  <si>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</si>
  <si>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</si>
  <si>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</si>
  <si>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</si>
  <si>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</si>
  <si>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</si>
  <si>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</si>
  <si>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</si>
  <si>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</si>
  <si>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</si>
  <si>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</si>
  <si>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</si>
  <si>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</si>
  <si>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</si>
  <si>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</si>
  <si>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</si>
  <si>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</si>
  <si>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</si>
  <si>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</si>
  <si>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</si>
  <si>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</si>
  <si>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</si>
  <si>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</si>
  <si>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</si>
  <si>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</si>
  <si>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</si>
  <si>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</si>
  <si>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</si>
  <si>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</si>
  <si>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</si>
  <si>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</si>
  <si>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</si>
  <si>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</si>
  <si>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</si>
  <si>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</si>
  <si>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</si>
  <si>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</si>
  <si>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</si>
  <si>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</si>
  <si>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</si>
  <si>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</si>
  <si>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</si>
  <si>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</si>
  <si>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</si>
  <si>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</si>
  <si>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</si>
  <si>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</si>
  <si>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</si>
  <si>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</si>
  <si>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</si>
  <si>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</si>
  <si>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</si>
  <si>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</si>
  <si>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</si>
  <si>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</si>
  <si>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</si>
  <si>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</si>
  <si>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</si>
  <si>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</si>
  <si>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</si>
  <si>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</si>
  <si>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</si>
  <si>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</si>
  <si>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</si>
  <si>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</si>
  <si>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</si>
  <si>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</si>
  <si>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</si>
  <si>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</si>
  <si>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</si>
  <si>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</si>
  <si>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</si>
  <si>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</si>
  <si>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</si>
  <si>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</si>
  <si>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</si>
  <si>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</si>
  <si>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</si>
  <si>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</si>
  <si>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</si>
  <si>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</si>
  <si>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</si>
  <si>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</si>
  <si>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</si>
  <si>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</si>
  <si>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</si>
  <si>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</si>
  <si>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</si>
  <si>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</si>
  <si>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</si>
  <si>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</si>
  <si>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</si>
  <si>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</si>
  <si>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</si>
  <si>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</si>
  <si>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</si>
  <si>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</si>
  <si>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</si>
  <si>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</si>
  <si>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</si>
  <si>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</si>
  <si>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</si>
  <si>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</si>
  <si>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</si>
  <si>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</si>
  <si>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</si>
  <si>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</si>
  <si>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</si>
  <si>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</si>
  <si>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</si>
  <si>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</si>
  <si>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</si>
  <si>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</si>
  <si>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</si>
  <si>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</si>
  <si>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</si>
  <si>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</si>
  <si>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</si>
  <si>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</si>
  <si>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</si>
  <si>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</si>
  <si>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</si>
  <si>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</si>
  <si>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</si>
  <si>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</si>
  <si>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</si>
  <si>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</si>
  <si>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</si>
  <si>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</si>
  <si>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</si>
  <si>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</si>
  <si>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</si>
  <si>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</si>
  <si>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</si>
  <si>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</si>
  <si>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</si>
  <si>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</si>
  <si>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</si>
  <si>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</si>
  <si>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</si>
  <si>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</si>
  <si>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</si>
  <si>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</si>
  <si>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</si>
  <si>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</si>
  <si>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</si>
  <si>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</si>
  <si>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</si>
  <si>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</si>
  <si>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</si>
  <si>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</si>
  <si>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</si>
  <si>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</si>
  <si>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</si>
  <si>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</si>
  <si>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</si>
  <si>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</si>
  <si>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</si>
  <si>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</si>
  <si>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</si>
  <si>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</si>
  <si>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</si>
  <si>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</si>
  <si>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</si>
  <si>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</si>
  <si>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</si>
  <si>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</si>
  <si>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</si>
  <si>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</si>
  <si>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</si>
  <si>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</si>
  <si>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</si>
  <si>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</si>
  <si>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</si>
  <si>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</si>
  <si>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</si>
  <si>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</si>
  <si>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</si>
  <si>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</si>
  <si>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</si>
  <si>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</si>
  <si>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</si>
  <si>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</si>
  <si>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</si>
  <si>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</si>
  <si>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</si>
  <si>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</si>
  <si>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</si>
  <si>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</si>
  <si>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</si>
  <si>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</si>
  <si>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</si>
  <si>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</si>
  <si>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</si>
  <si>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</si>
  <si>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</si>
  <si>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</si>
  <si>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</si>
  <si>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</si>
  <si>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</si>
  <si>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</si>
  <si>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</si>
  <si>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</si>
  <si>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</si>
  <si>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</si>
  <si>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</si>
  <si>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</si>
  <si>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</si>
  <si>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</si>
  <si>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</si>
  <si>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</si>
  <si>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</si>
  <si>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</si>
  <si>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</si>
  <si>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</si>
  <si>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</si>
  <si>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</si>
  <si>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</si>
  <si>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</si>
  <si>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</si>
  <si>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</si>
  <si>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</si>
  <si>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</si>
  <si>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</si>
  <si>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</si>
  <si>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</si>
  <si>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</si>
  <si>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</si>
  <si>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</si>
  <si>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</si>
  <si>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</si>
  <si>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</si>
  <si>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</si>
  <si>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</si>
  <si>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</si>
  <si>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</si>
  <si>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</si>
  <si>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</si>
  <si>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</si>
  <si>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</si>
  <si>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</si>
  <si>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</si>
  <si>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</si>
  <si>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</si>
  <si>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</si>
  <si>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</si>
  <si>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</si>
  <si>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</si>
  <si>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</si>
  <si>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</si>
  <si>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</si>
  <si>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</si>
  <si>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</si>
  <si>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</si>
  <si>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</si>
  <si>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</si>
  <si>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</si>
  <si>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</si>
  <si>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</si>
  <si>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</si>
  <si>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</si>
  <si>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</si>
  <si>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</si>
  <si>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</si>
  <si>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</si>
  <si>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</si>
  <si>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</si>
  <si>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</si>
  <si>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</si>
  <si>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</si>
  <si>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</si>
  <si>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</si>
  <si>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</si>
  <si>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</si>
  <si>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</si>
  <si>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</si>
  <si>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</si>
  <si>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</si>
  <si>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</si>
  <si>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</si>
  <si>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</si>
  <si>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</si>
  <si>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</si>
  <si>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</si>
  <si>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</si>
  <si>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</si>
  <si>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</si>
  <si>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</si>
  <si>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</si>
  <si>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</si>
  <si>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</si>
  <si>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</si>
  <si>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</si>
  <si>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</si>
  <si>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</si>
  <si>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</si>
  <si>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</si>
  <si>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</si>
  <si>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</si>
  <si>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</si>
  <si>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</si>
  <si>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</si>
  <si>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</si>
  <si>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</si>
  <si>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</si>
  <si>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</si>
  <si>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</si>
  <si>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</si>
  <si>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</si>
  <si>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</si>
  <si>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</si>
  <si>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</si>
  <si>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</si>
  <si>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</si>
  <si>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</si>
  <si>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</si>
  <si>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</si>
  <si>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</si>
  <si>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</si>
  <si>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</si>
  <si>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</si>
  <si>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</si>
  <si>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</si>
  <si>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</si>
  <si>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</si>
  <si>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</si>
  <si>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</si>
  <si>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</si>
  <si>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</si>
  <si>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</si>
  <si>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</si>
  <si>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</si>
  <si>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</si>
  <si>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</si>
  <si>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</si>
  <si>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</si>
  <si>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</si>
  <si>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</si>
  <si>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</si>
  <si>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</si>
  <si>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</si>
  <si>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</si>
  <si>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</si>
  <si>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</si>
  <si>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</si>
  <si>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</si>
  <si>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</si>
  <si>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</si>
  <si>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</si>
  <si>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</si>
  <si>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</si>
  <si>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</si>
  <si>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</si>
  <si>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</si>
  <si>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</si>
  <si>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</si>
  <si>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</si>
  <si>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</si>
  <si>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</si>
  <si>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</si>
  <si>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</si>
  <si>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</si>
  <si>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</si>
  <si>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</si>
  <si>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</si>
  <si>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</si>
  <si>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</si>
  <si>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</si>
  <si>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</si>
  <si>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</si>
  <si>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</si>
  <si>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</si>
  <si>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</si>
  <si>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</si>
  <si>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</si>
  <si>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</si>
  <si>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</si>
  <si>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</si>
  <si>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</si>
  <si>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</si>
  <si>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</si>
  <si>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</si>
  <si>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</si>
  <si>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</si>
  <si>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</si>
  <si>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</si>
  <si>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</si>
  <si>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</si>
  <si>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</si>
  <si>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</si>
  <si>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</si>
  <si>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</si>
  <si>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</si>
  <si>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</si>
  <si>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</si>
  <si>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</si>
  <si>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</si>
  <si>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</si>
  <si>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</si>
  <si>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</si>
  <si>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</si>
  <si>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</si>
  <si>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</si>
  <si>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</si>
  <si>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</si>
  <si>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</si>
  <si>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</si>
  <si>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</si>
  <si>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</si>
  <si>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</si>
  <si>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</si>
  <si>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</si>
  <si>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</si>
  <si>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</si>
  <si>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</si>
  <si>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</si>
  <si>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</si>
  <si>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</si>
  <si>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</si>
  <si>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</si>
  <si>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</si>
  <si>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</si>
  <si>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</si>
  <si>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</si>
  <si>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</si>
  <si>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</si>
  <si>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</si>
  <si>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</si>
  <si>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</si>
  <si>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</si>
  <si>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</si>
  <si>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</si>
  <si>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</si>
  <si>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</si>
  <si>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</si>
  <si>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</si>
  <si>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</si>
  <si>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</si>
  <si>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</si>
  <si>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</si>
  <si>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</si>
  <si>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</si>
  <si>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</si>
  <si>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</si>
  <si>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</si>
  <si>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</si>
  <si>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</si>
  <si>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</si>
  <si>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</si>
  <si>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</si>
  <si>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</si>
  <si>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</si>
  <si>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</si>
  <si>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</si>
  <si>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</si>
  <si>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</si>
  <si>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</si>
  <si>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</si>
  <si>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</si>
  <si>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</si>
  <si>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</si>
  <si>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</si>
  <si>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</si>
  <si>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</si>
  <si>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</si>
  <si>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</si>
  <si>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</si>
  <si>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</si>
  <si>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</si>
  <si>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</si>
  <si>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</si>
  <si>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</si>
  <si>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</si>
  <si>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</si>
  <si>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</si>
  <si>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</si>
  <si>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</si>
  <si>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</si>
  <si>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</si>
  <si>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</si>
  <si>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</si>
  <si>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</si>
  <si>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</si>
  <si>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</si>
  <si>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</si>
  <si>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</si>
  <si>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</si>
  <si>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</si>
  <si>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</si>
  <si>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</si>
  <si>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</si>
  <si>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</si>
  <si>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</si>
  <si>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</si>
  <si>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</si>
  <si>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</si>
  <si>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</si>
  <si>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</si>
  <si>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</si>
  <si>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</si>
  <si>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</si>
  <si>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</si>
  <si>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</si>
  <si>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</si>
  <si>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</si>
  <si>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</si>
  <si>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</si>
  <si>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</si>
  <si>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</si>
  <si>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</si>
  <si>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</si>
  <si>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</si>
  <si>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</si>
  <si>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</si>
  <si>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</si>
  <si>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</si>
  <si>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</si>
  <si>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</si>
  <si>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</si>
  <si>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</si>
  <si>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</si>
  <si>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</si>
  <si>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</si>
  <si>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</si>
  <si>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</si>
  <si>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</si>
  <si>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</si>
  <si>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</si>
  <si>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</si>
  <si>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</si>
  <si>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</si>
  <si>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</si>
  <si>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</si>
  <si>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</si>
  <si>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</si>
  <si>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</si>
  <si>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</si>
  <si>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</si>
  <si>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</si>
  <si>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</si>
  <si>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</si>
  <si>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</si>
  <si>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</si>
  <si>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</si>
  <si>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</si>
  <si>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</si>
  <si>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</si>
  <si>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</si>
  <si>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</si>
  <si>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</si>
  <si>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</si>
  <si>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</si>
  <si>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</si>
  <si>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</si>
  <si>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</si>
  <si>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</si>
  <si>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</si>
  <si>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</si>
  <si>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</si>
  <si>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</si>
  <si>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</si>
  <si>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</si>
  <si>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</si>
  <si>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</si>
  <si>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</si>
  <si>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</si>
  <si>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</si>
  <si>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</si>
  <si>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</si>
  <si>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</si>
  <si>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</si>
  <si>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</si>
  <si>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</si>
  <si>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</si>
  <si>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</si>
  <si>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</si>
  <si>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</si>
  <si>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</si>
  <si>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</si>
  <si>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</si>
  <si>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</si>
  <si>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</si>
  <si>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</si>
  <si>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</si>
  <si>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</si>
  <si>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</si>
  <si>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</si>
  <si>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</si>
  <si>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</si>
  <si>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</si>
  <si>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</si>
  <si>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</si>
  <si>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</si>
  <si>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</si>
  <si>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</si>
  <si>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</si>
  <si>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</si>
  <si>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</si>
  <si>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</si>
  <si>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</si>
  <si>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</si>
  <si>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</si>
  <si>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</si>
  <si>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</si>
  <si>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</si>
  <si>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</si>
  <si>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</si>
  <si>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</si>
  <si>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</si>
  <si>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</si>
  <si>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</si>
  <si>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</si>
  <si>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</si>
  <si>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</si>
  <si>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</si>
  <si>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</si>
  <si>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</si>
  <si>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</si>
  <si>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</si>
  <si>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</si>
  <si>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</si>
  <si>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</si>
  <si>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</si>
  <si>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</si>
  <si>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</si>
  <si>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</si>
  <si>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</si>
  <si>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</si>
  <si>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</si>
  <si>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</si>
  <si>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</si>
  <si>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</si>
  <si>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</si>
  <si>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</si>
  <si>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</si>
  <si>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</si>
  <si>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</si>
  <si>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</si>
  <si>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</si>
  <si>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</si>
  <si>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</si>
  <si>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</si>
  <si>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</si>
  <si>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</si>
  <si>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</si>
  <si>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</si>
  <si>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</si>
  <si>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</si>
  <si>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</si>
  <si>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</si>
  <si>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</si>
  <si>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</si>
  <si>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</si>
  <si>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</si>
  <si>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</si>
  <si>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</si>
  <si>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</si>
  <si>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</si>
  <si>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</si>
  <si>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</si>
  <si>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</si>
  <si>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</si>
  <si>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</si>
  <si>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</si>
  <si>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</si>
  <si>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</si>
  <si>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</si>
  <si>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</si>
  <si>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</si>
  <si>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</si>
  <si>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</si>
  <si>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</si>
  <si>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</si>
  <si>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</si>
  <si>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</si>
  <si>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</si>
  <si>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</si>
  <si>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</si>
  <si>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</si>
  <si>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</si>
  <si>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</si>
  <si>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</si>
  <si>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</si>
  <si>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</si>
  <si>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</si>
  <si>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</si>
  <si>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</si>
  <si>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</si>
  <si>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</si>
  <si>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</si>
  <si>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</si>
  <si>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</si>
  <si>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</si>
  <si>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</si>
  <si>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</si>
  <si>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</si>
  <si>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</si>
  <si>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</si>
  <si>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</si>
  <si>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</si>
  <si>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</si>
  <si>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</si>
  <si>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</si>
  <si>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</si>
  <si>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</si>
  <si>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</si>
  <si>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</si>
  <si>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</si>
  <si>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</si>
  <si>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</si>
  <si>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</si>
  <si>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</si>
  <si>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</si>
  <si>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</si>
  <si>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</si>
  <si>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</si>
  <si>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</si>
  <si>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</si>
  <si>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</si>
  <si>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</si>
  <si>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</si>
  <si>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</si>
  <si>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</si>
  <si>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</si>
  <si>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</si>
  <si>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</si>
  <si>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</si>
  <si>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</si>
  <si>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</si>
  <si>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</si>
  <si>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</si>
  <si>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</si>
  <si>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</si>
  <si>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</si>
  <si>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</si>
  <si>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</si>
  <si>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</si>
  <si>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</si>
  <si>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</si>
  <si>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</si>
  <si>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</si>
  <si>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</si>
  <si>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</si>
  <si>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</si>
  <si>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</si>
  <si>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</si>
  <si>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</si>
  <si>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</si>
  <si>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</si>
  <si>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</si>
  <si>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</si>
  <si>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</si>
  <si>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</si>
  <si>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</si>
  <si>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</si>
  <si>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</si>
  <si>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</si>
  <si>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</si>
  <si>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</si>
  <si>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</si>
  <si>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</si>
  <si>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</si>
  <si>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</si>
  <si>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</si>
  <si>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</si>
  <si>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</si>
  <si>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</si>
  <si>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</si>
  <si>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</si>
  <si>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</si>
  <si>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</si>
  <si>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</si>
  <si>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</si>
  <si>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</si>
  <si>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</si>
  <si>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</si>
  <si>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</si>
  <si>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</si>
  <si>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</si>
  <si>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</si>
  <si>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</si>
  <si>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</si>
  <si>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</si>
  <si>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</si>
  <si>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</si>
  <si>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</si>
  <si>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</si>
  <si>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</si>
  <si>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</si>
  <si>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</si>
  <si>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</si>
  <si>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</si>
  <si>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</si>
  <si>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</si>
  <si>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</si>
  <si>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</si>
  <si>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</si>
  <si>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</si>
  <si>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</si>
  <si>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</si>
  <si>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</si>
  <si>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</si>
  <si>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</si>
  <si>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</si>
  <si>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</si>
  <si>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</si>
  <si>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</si>
  <si>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</si>
  <si>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</si>
  <si>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</si>
  <si>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</si>
  <si>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</si>
  <si>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</si>
  <si>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</si>
  <si>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</si>
  <si>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</si>
  <si>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</si>
  <si>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</si>
  <si>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</si>
  <si>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</si>
  <si>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</si>
  <si>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</si>
  <si>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</si>
  <si>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</si>
  <si>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</si>
  <si>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</si>
  <si>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</si>
  <si>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</si>
  <si>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</si>
  <si>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</si>
  <si>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</si>
  <si>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</si>
  <si>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</si>
  <si>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</si>
  <si>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</si>
  <si>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</si>
  <si>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</si>
  <si>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</si>
  <si>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</si>
  <si>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</si>
  <si>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</si>
  <si>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</si>
  <si>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</si>
  <si>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</si>
  <si>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</si>
  <si>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</si>
  <si>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</si>
  <si>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</si>
  <si>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</si>
  <si>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</si>
  <si>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</si>
  <si>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</si>
  <si>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</si>
  <si>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</si>
  <si>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</si>
  <si>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</si>
  <si>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</si>
  <si>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</si>
  <si>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</si>
  <si>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</si>
  <si>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</si>
  <si>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</si>
  <si>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</si>
  <si>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</si>
  <si>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</si>
  <si>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</si>
  <si>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</si>
  <si>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</si>
  <si>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</si>
  <si>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</si>
  <si>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</si>
  <si>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</si>
  <si>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</si>
  <si>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</si>
  <si>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</si>
  <si>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</si>
  <si>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</si>
  <si>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</si>
  <si>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</si>
  <si>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</si>
  <si>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</si>
  <si>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</si>
  <si>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</si>
  <si>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</si>
  <si>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</si>
  <si>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</si>
  <si>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</si>
  <si>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</si>
  <si>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</si>
  <si>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</si>
  <si>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</si>
  <si>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</si>
  <si>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</si>
  <si>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</si>
  <si>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</si>
  <si>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</si>
  <si>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</si>
  <si>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</si>
  <si>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</si>
  <si>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</si>
  <si>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</si>
  <si>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</si>
  <si>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</si>
  <si>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</si>
  <si>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</si>
  <si>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</si>
  <si>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</si>
  <si>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</si>
  <si>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</si>
  <si>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</si>
  <si>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</si>
  <si>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</si>
  <si>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</si>
  <si>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</si>
  <si>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</si>
  <si>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</si>
  <si>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</si>
  <si>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</si>
  <si>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</si>
  <si>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</si>
  <si>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</si>
  <si>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</si>
  <si>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</si>
  <si>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</si>
  <si>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</si>
  <si>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</si>
  <si>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</si>
  <si>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</si>
  <si>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</si>
  <si>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</si>
  <si>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</si>
  <si>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</si>
  <si>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</si>
  <si>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</si>
  <si>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</si>
  <si>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</si>
  <si>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</si>
  <si>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</si>
  <si>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</si>
  <si>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</si>
  <si>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</si>
  <si>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</si>
  <si>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</si>
  <si>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</si>
  <si>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</si>
  <si>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</si>
  <si>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</si>
  <si>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</si>
  <si>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</si>
  <si>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</si>
  <si>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</si>
  <si>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</si>
  <si>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</si>
  <si>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</si>
  <si>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</si>
  <si>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</si>
  <si>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</si>
  <si>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</si>
  <si>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</si>
  <si>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</si>
  <si>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</si>
  <si>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</si>
  <si>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</si>
  <si>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</si>
  <si>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</si>
  <si>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</si>
  <si>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</si>
  <si>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</si>
  <si>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</si>
  <si>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</si>
  <si>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</si>
  <si>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</si>
  <si>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</si>
  <si>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</si>
  <si>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</si>
  <si>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</si>
  <si>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</si>
  <si>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</si>
  <si>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</si>
  <si>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</si>
  <si>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</si>
  <si>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</si>
  <si>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</si>
  <si>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</si>
  <si>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</si>
  <si>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</si>
  <si>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</si>
  <si>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</si>
  <si>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</si>
  <si>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</si>
  <si>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</si>
  <si>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</si>
  <si>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</si>
  <si>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</si>
  <si>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</si>
  <si>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</si>
  <si>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</si>
  <si>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</si>
  <si>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</si>
  <si>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</si>
  <si>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</si>
  <si>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</si>
  <si>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</si>
  <si>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</si>
  <si>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</si>
  <si>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</si>
  <si>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</si>
  <si>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</si>
  <si>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</si>
  <si>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</si>
  <si>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</si>
  <si>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</si>
  <si>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</si>
  <si>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</si>
  <si>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</si>
  <si>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</si>
  <si>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</si>
  <si>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</si>
  <si>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</si>
  <si>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</si>
  <si>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</si>
  <si>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</si>
  <si>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</si>
  <si>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</si>
  <si>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</si>
  <si>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</si>
  <si>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</si>
  <si>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</si>
  <si>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</si>
  <si>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</si>
  <si>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</si>
  <si>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</si>
  <si>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</si>
  <si>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</si>
  <si>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</si>
  <si>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</si>
  <si>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</si>
  <si>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</si>
  <si>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</si>
  <si>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</si>
  <si>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</si>
  <si>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</si>
  <si>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</si>
  <si>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</si>
  <si>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</si>
  <si>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</si>
  <si>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</si>
  <si>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</si>
  <si>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</si>
  <si>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</si>
  <si>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</si>
  <si>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</si>
  <si>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</si>
  <si>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</si>
  <si>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</si>
  <si>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</si>
  <si>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</si>
  <si>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</si>
  <si>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</si>
  <si>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</si>
  <si>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</si>
  <si>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</si>
  <si>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</si>
  <si>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</si>
  <si>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</si>
  <si>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</si>
  <si>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</si>
  <si>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</si>
  <si>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</si>
  <si>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</si>
  <si>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</si>
  <si>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</si>
  <si>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</si>
  <si>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</si>
  <si>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</si>
  <si>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</si>
  <si>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</si>
  <si>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</si>
  <si>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</si>
  <si>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</si>
  <si>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</si>
  <si>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</si>
  <si>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</si>
  <si>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</si>
  <si>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</si>
  <si>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</si>
  <si>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</si>
  <si>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</si>
  <si>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</si>
  <si>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</si>
  <si>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</si>
  <si>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</si>
  <si>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</si>
  <si>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</si>
  <si>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</si>
  <si>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</si>
  <si>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</si>
  <si>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</si>
  <si>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</si>
  <si>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</si>
  <si>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</si>
  <si>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</si>
  <si>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</si>
  <si>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</si>
  <si>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</si>
  <si>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</si>
  <si>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</si>
  <si>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</si>
  <si>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</si>
  <si>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</si>
  <si>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</si>
  <si>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</si>
  <si>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</si>
  <si>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</si>
  <si>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</si>
  <si>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</si>
  <si>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</si>
  <si>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</si>
  <si>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</si>
  <si>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</si>
  <si>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</si>
  <si>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</si>
  <si>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</si>
  <si>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</si>
  <si>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</si>
  <si>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</si>
  <si>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</si>
  <si>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</si>
  <si>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</si>
  <si>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</si>
  <si>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</si>
  <si>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</si>
  <si>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</si>
  <si>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</si>
  <si>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</si>
  <si>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</si>
  <si>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</si>
  <si>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</si>
  <si>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</si>
  <si>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</si>
  <si>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</si>
  <si>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</si>
  <si>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</si>
  <si>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</si>
  <si>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</si>
  <si>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</si>
  <si>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</si>
  <si>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</si>
  <si>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</si>
  <si>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</si>
  <si>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</si>
  <si>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</si>
  <si>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</si>
  <si>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</si>
  <si>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</si>
  <si>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</si>
  <si>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</si>
  <si>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</si>
  <si>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</si>
  <si>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</si>
  <si>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</si>
  <si>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</si>
  <si>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</si>
  <si>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</si>
  <si>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</si>
  <si>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</si>
  <si>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</si>
  <si>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</si>
  <si>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</si>
  <si>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</si>
  <si>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</si>
  <si>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</si>
  <si>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</si>
  <si>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</si>
  <si>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</si>
  <si>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</si>
  <si>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</si>
  <si>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</si>
  <si>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</si>
  <si>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</si>
  <si>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</si>
  <si>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</si>
  <si>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</si>
  <si>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</si>
  <si>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</si>
  <si>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</si>
  <si>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</si>
  <si>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</si>
  <si>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</si>
  <si>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</si>
  <si>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</si>
  <si>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</si>
  <si>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</si>
  <si>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</si>
  <si>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</si>
  <si>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</si>
  <si>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</si>
  <si>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</si>
  <si>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</si>
  <si>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</si>
  <si>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</si>
  <si>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</si>
  <si>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</si>
  <si>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</si>
  <si>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</si>
  <si>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</si>
  <si>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</si>
  <si>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</si>
  <si>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</si>
  <si>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</si>
  <si>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</si>
  <si>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</si>
  <si>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</si>
  <si>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</si>
  <si>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</si>
  <si>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</si>
  <si>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</si>
  <si>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</si>
  <si>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</si>
  <si>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</si>
  <si>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</si>
  <si>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</si>
  <si>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</si>
  <si>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</si>
  <si>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</si>
  <si>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</si>
  <si>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</si>
  <si>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</si>
  <si>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</si>
  <si>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</si>
  <si>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</si>
  <si>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</si>
  <si>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</si>
  <si>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</si>
  <si>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</si>
  <si>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</si>
  <si>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</si>
  <si>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</si>
  <si>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</si>
  <si>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</si>
  <si>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</si>
  <si>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</si>
  <si>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</si>
  <si>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</si>
  <si>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</si>
  <si>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</si>
  <si>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</si>
  <si>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</si>
  <si>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</si>
  <si>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</si>
  <si>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</si>
  <si>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</si>
  <si>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</si>
  <si>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</si>
  <si>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</si>
  <si>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</si>
  <si>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</si>
  <si>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</si>
  <si>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</si>
  <si>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</si>
  <si>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</si>
  <si>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</si>
  <si>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</si>
  <si>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</si>
  <si>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</si>
  <si>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</si>
  <si>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</si>
  <si>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</si>
  <si>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</si>
  <si>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</si>
  <si>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</si>
  <si>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</si>
  <si>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</si>
  <si>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</si>
  <si>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</si>
  <si>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</si>
  <si>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</si>
  <si>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</si>
  <si>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</si>
  <si>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</si>
  <si>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</si>
  <si>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</si>
  <si>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</si>
  <si>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</si>
  <si>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</si>
  <si>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</si>
  <si>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</si>
  <si>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</si>
  <si>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</si>
  <si>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</si>
  <si>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</si>
  <si>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</si>
  <si>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</si>
  <si>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</si>
  <si>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</si>
  <si>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</si>
  <si>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</si>
  <si>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</si>
  <si>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</si>
  <si>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</si>
  <si>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</si>
  <si>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</si>
  <si>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</si>
  <si>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</si>
  <si>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</si>
  <si>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</si>
  <si>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</si>
  <si>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</si>
  <si>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</si>
  <si>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</si>
  <si>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</si>
  <si>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</si>
  <si>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</si>
  <si>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</si>
  <si>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</si>
  <si>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</si>
  <si>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</si>
  <si>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</si>
  <si>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</si>
  <si>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</si>
  <si>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</si>
  <si>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</si>
  <si>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</si>
  <si>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</si>
  <si>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</si>
  <si>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</si>
  <si>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</si>
  <si>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</si>
  <si>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</si>
  <si>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</si>
  <si>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</si>
  <si>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</si>
  <si>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</si>
  <si>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</si>
  <si>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</si>
  <si>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</si>
  <si>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</si>
  <si>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</si>
  <si>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</si>
  <si>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</si>
  <si>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</si>
  <si>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</si>
  <si>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</si>
  <si>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</si>
  <si>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</si>
  <si>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</si>
  <si>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</si>
  <si>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</si>
  <si>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</si>
  <si>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</si>
  <si>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</si>
  <si>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</si>
  <si>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</si>
  <si>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</si>
  <si>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</si>
  <si>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</si>
  <si>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</si>
  <si>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</si>
  <si>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</si>
  <si>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</si>
  <si>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</si>
  <si>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</si>
  <si>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</si>
  <si>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</si>
  <si>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</si>
  <si>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</si>
  <si>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</si>
  <si>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</si>
  <si>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</si>
  <si>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</si>
  <si>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</si>
  <si>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</si>
  <si>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</si>
  <si>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</si>
  <si>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</si>
  <si>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</si>
  <si>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</si>
  <si>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</si>
  <si>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</si>
  <si>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</si>
  <si>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</si>
  <si>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</si>
  <si>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</si>
  <si>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</si>
  <si>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</si>
  <si>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</si>
  <si>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</si>
  <si>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</si>
  <si>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</si>
  <si>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</si>
  <si>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</si>
  <si>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</si>
  <si>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</si>
  <si>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</si>
  <si>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</si>
  <si>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</si>
  <si>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</si>
  <si>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</si>
  <si>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</si>
  <si>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</si>
  <si>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</si>
  <si>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</si>
  <si>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</si>
  <si>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</si>
  <si>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</si>
  <si>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</si>
  <si>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</si>
  <si>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</si>
  <si>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</si>
  <si>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</si>
  <si>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</si>
  <si>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</si>
  <si>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</si>
  <si>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</si>
  <si>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</si>
  <si>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</si>
  <si>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</si>
  <si>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</si>
  <si>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</si>
  <si>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</si>
  <si>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</si>
  <si>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</si>
  <si>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</si>
  <si>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</si>
  <si>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</si>
  <si>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</si>
  <si>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</si>
  <si>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</si>
  <si>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</si>
  <si>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</si>
  <si>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</si>
  <si>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</si>
  <si>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</si>
  <si>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</si>
  <si>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</si>
  <si>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</si>
  <si>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</si>
  <si>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</si>
  <si>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</si>
  <si>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</si>
  <si>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</si>
  <si>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</si>
  <si>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</si>
  <si>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</si>
  <si>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</si>
  <si>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</si>
  <si>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</si>
  <si>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</si>
  <si>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</si>
  <si>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</si>
  <si>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</si>
  <si>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</si>
  <si>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</si>
  <si>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</si>
  <si>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</si>
  <si>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</si>
  <si>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</si>
  <si>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</si>
  <si>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</si>
  <si>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</si>
  <si>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</si>
  <si>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</si>
  <si>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</si>
  <si>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</si>
  <si>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</si>
  <si>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</si>
  <si>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</si>
  <si>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</si>
  <si>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</si>
  <si>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</si>
  <si>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</si>
  <si>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</si>
  <si>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</si>
  <si>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</si>
  <si>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</si>
  <si>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</si>
  <si>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</si>
  <si>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</si>
  <si>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</si>
  <si>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</si>
  <si>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</si>
  <si>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</si>
  <si>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</si>
  <si>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</si>
  <si>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</si>
  <si>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</si>
  <si>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</si>
  <si>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</si>
  <si>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</si>
  <si>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</si>
  <si>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</si>
  <si>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</si>
  <si>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</si>
  <si>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</si>
  <si>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</si>
  <si>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</si>
  <si>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</si>
  <si>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</si>
  <si>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</si>
  <si>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</si>
  <si>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</si>
  <si>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</si>
  <si>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</si>
  <si>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</si>
  <si>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</si>
  <si>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</si>
  <si>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</si>
  <si>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</si>
  <si>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</si>
  <si>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</si>
  <si>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</si>
  <si>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</si>
  <si>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</si>
  <si>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</si>
  <si>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</si>
  <si>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</si>
  <si>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</si>
  <si>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</si>
  <si>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</si>
  <si>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</si>
  <si>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</si>
  <si>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</si>
  <si>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</si>
  <si>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</si>
  <si>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</si>
  <si>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</si>
  <si>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</si>
  <si>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</si>
  <si>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</si>
  <si>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</si>
  <si>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</si>
  <si>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</si>
  <si>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</si>
  <si>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</si>
  <si>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</si>
  <si>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</si>
  <si>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</si>
  <si>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</si>
  <si>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</si>
  <si>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</si>
  <si>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</si>
  <si>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</si>
  <si>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</si>
  <si>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</si>
  <si>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</si>
  <si>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</si>
  <si>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</si>
  <si>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</si>
  <si>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</si>
  <si>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</si>
  <si>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</si>
  <si>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</si>
  <si>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</si>
  <si>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</si>
  <si>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</si>
  <si>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</si>
  <si>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</si>
  <si>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</si>
  <si>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</si>
  <si>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</si>
  <si>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</si>
  <si>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</si>
  <si>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</si>
  <si>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</si>
  <si>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</si>
  <si>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</si>
  <si>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</si>
  <si>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</si>
  <si>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</si>
  <si>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</si>
  <si>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</si>
  <si>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</si>
  <si>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</si>
  <si>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</si>
  <si>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</si>
  <si>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</si>
  <si>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</si>
  <si>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</si>
  <si>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</si>
  <si>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</si>
  <si>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</si>
  <si>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</si>
  <si>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</si>
  <si>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</si>
  <si>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</si>
  <si>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</si>
  <si>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</si>
  <si>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</si>
  <si>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</si>
  <si>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</si>
  <si>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</si>
  <si>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</si>
  <si>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</si>
  <si>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</si>
  <si>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</si>
  <si>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</si>
  <si>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</si>
  <si>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</si>
  <si>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</si>
  <si>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</si>
  <si>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</si>
  <si>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</si>
  <si>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</si>
  <si>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</si>
  <si>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</si>
  <si>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</si>
  <si>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</si>
  <si>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</si>
  <si>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</si>
  <si>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</si>
  <si>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</si>
  <si>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</si>
  <si>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</si>
  <si>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</si>
  <si>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</si>
  <si>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</si>
  <si>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</si>
  <si>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</si>
  <si>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</si>
  <si>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</si>
  <si>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</si>
  <si>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</si>
  <si>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</si>
  <si>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</si>
  <si>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</si>
  <si>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</si>
  <si>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</si>
  <si>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</si>
  <si>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</si>
  <si>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</si>
  <si>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</si>
  <si>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</si>
  <si>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</si>
  <si>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</si>
  <si>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</si>
  <si>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</si>
  <si>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</si>
  <si>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</si>
  <si>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</si>
  <si>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</si>
  <si>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</si>
  <si>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</si>
  <si>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</si>
  <si>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</si>
  <si>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</si>
  <si>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</si>
  <si>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</si>
  <si>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</si>
  <si>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</si>
  <si>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</si>
  <si>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</si>
  <si>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</si>
  <si>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</si>
  <si>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</si>
  <si>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</si>
  <si>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</si>
  <si>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</si>
  <si>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</si>
  <si>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</si>
  <si>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</si>
  <si>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</si>
  <si>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</si>
  <si>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</si>
  <si>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</si>
  <si>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</si>
  <si>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</si>
  <si>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</si>
  <si>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</si>
  <si>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</si>
  <si>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</si>
  <si>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</si>
  <si>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</si>
  <si>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</si>
  <si>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</si>
  <si>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</si>
  <si>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</si>
  <si>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</si>
  <si>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</si>
  <si>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</si>
  <si>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</si>
  <si>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</si>
  <si>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</si>
  <si>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</si>
  <si>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</si>
  <si>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</si>
  <si>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</si>
  <si>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</si>
  <si>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</si>
  <si>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</si>
  <si>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</si>
  <si>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</si>
  <si>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</si>
  <si>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</si>
  <si>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</si>
  <si>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</si>
  <si>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</si>
  <si>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</si>
  <si>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</si>
  <si>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</si>
  <si>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</si>
  <si>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</si>
  <si>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</si>
  <si>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</si>
  <si>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</si>
  <si>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</si>
  <si>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</si>
  <si>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</si>
  <si>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</si>
  <si>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</si>
  <si>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</si>
  <si>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</si>
  <si>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</si>
  <si>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</si>
  <si>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</si>
  <si>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</si>
  <si>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</si>
  <si>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</si>
  <si>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</si>
  <si>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</si>
  <si>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</si>
  <si>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</si>
  <si>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</si>
  <si>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</si>
  <si>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</si>
  <si>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</si>
  <si>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</si>
  <si>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</si>
  <si>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</si>
  <si>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</si>
  <si>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</si>
  <si>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</si>
  <si>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</si>
  <si>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</si>
  <si>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</si>
  <si>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</si>
  <si>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</si>
  <si>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</si>
  <si>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</si>
  <si>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</si>
  <si>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</si>
  <si>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</si>
  <si>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</si>
  <si>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</si>
  <si>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</si>
  <si>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</si>
  <si>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</si>
  <si>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</si>
  <si>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</si>
  <si>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</si>
  <si>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</si>
  <si>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</si>
  <si>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</si>
  <si>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</si>
  <si>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</si>
  <si>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</si>
  <si>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</si>
  <si>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</si>
  <si>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</si>
  <si>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</si>
  <si>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</si>
  <si>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</si>
  <si>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</si>
  <si>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</si>
  <si>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</si>
  <si>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</si>
  <si>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</si>
  <si>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</si>
  <si>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</si>
  <si>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</si>
  <si>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</si>
  <si>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</si>
  <si>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</si>
  <si>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</si>
  <si>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</si>
  <si>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</si>
  <si>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</si>
  <si>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</si>
  <si>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</si>
  <si>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</si>
  <si>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</si>
  <si>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</si>
  <si>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</si>
  <si>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</si>
  <si>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</si>
  <si>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</si>
  <si>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</si>
  <si>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</si>
  <si>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</si>
  <si>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</si>
  <si>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</si>
  <si>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</si>
  <si>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</si>
  <si>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</si>
  <si>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</si>
  <si>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</si>
  <si>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</si>
  <si>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</si>
  <si>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</si>
  <si>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</si>
  <si>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</si>
  <si>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</si>
  <si>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</si>
  <si>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</si>
  <si>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</si>
  <si>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</si>
  <si>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</si>
  <si>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</si>
  <si>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</si>
  <si>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</si>
  <si>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</si>
  <si>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</si>
  <si>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</si>
  <si>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</si>
  <si>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</si>
  <si>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</si>
  <si>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</si>
  <si>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</si>
  <si>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</si>
  <si>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</si>
  <si>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</si>
  <si>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</si>
  <si>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</si>
  <si>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</si>
  <si>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</si>
  <si>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</si>
  <si>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</si>
  <si>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</si>
  <si>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</si>
  <si>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</si>
  <si>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</si>
  <si>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</si>
  <si>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</si>
  <si>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</si>
  <si>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</si>
  <si>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</si>
  <si>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</si>
  <si>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</si>
  <si>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</si>
  <si>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</si>
  <si>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</si>
  <si>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</si>
  <si>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</si>
  <si>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</si>
  <si>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</si>
  <si>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</si>
  <si>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</si>
  <si>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</si>
  <si>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</si>
  <si>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</si>
  <si>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</si>
  <si>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</si>
  <si>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</si>
  <si>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</si>
  <si>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</si>
  <si>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</si>
  <si>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</si>
  <si>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</si>
  <si>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</si>
  <si>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</si>
  <si>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</si>
  <si>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</si>
  <si>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</si>
  <si>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</si>
  <si>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</si>
  <si>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</si>
  <si>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</si>
  <si>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</si>
  <si>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</si>
  <si>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</si>
  <si>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</si>
  <si>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</si>
  <si>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</si>
  <si>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</si>
  <si>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</si>
  <si>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</si>
  <si>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</si>
  <si>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</si>
  <si>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</si>
  <si>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</si>
  <si>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</si>
  <si>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</si>
  <si>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</si>
  <si>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</si>
  <si>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</si>
  <si>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</si>
  <si>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</si>
  <si>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</si>
  <si>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</si>
  <si>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</si>
  <si>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</si>
  <si>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</si>
  <si>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</si>
  <si>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</si>
  <si>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</si>
  <si>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</si>
  <si>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</si>
  <si>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</si>
  <si>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</si>
  <si>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</si>
  <si>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</si>
  <si>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</si>
  <si>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</si>
  <si>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</si>
  <si>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</si>
  <si>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</si>
  <si>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</si>
  <si>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</si>
  <si>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</si>
  <si>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</si>
  <si>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</si>
  <si>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</si>
  <si>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</si>
  <si>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</si>
  <si>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</si>
  <si>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</si>
  <si>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</si>
  <si>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</si>
  <si>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</si>
  <si>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</si>
  <si>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</si>
  <si>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</si>
  <si>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</si>
  <si>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</si>
  <si>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</si>
  <si>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</si>
  <si>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</si>
  <si>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</si>
  <si>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</si>
  <si>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</si>
  <si>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</si>
  <si>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</si>
  <si>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</si>
  <si>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</si>
  <si>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</si>
  <si>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</si>
  <si>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</si>
  <si>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</si>
  <si>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</si>
  <si>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</si>
  <si>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</si>
  <si>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</si>
  <si>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</si>
  <si>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</si>
  <si>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</si>
  <si>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</si>
  <si>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</si>
  <si>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</si>
  <si>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</si>
  <si>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</si>
  <si>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</si>
  <si>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</si>
  <si>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</si>
  <si>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</si>
  <si>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</si>
  <si>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</si>
  <si>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</si>
  <si>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</si>
  <si>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</si>
  <si>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</si>
  <si>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</si>
  <si>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</si>
  <si>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</si>
  <si>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</si>
  <si>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</si>
  <si>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</si>
  <si>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</si>
  <si>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</si>
  <si>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</si>
  <si>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</si>
  <si>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</si>
  <si>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</si>
  <si>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</si>
  <si>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</si>
  <si>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</si>
  <si>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</si>
  <si>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</si>
  <si>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</si>
  <si>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</si>
  <si>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</si>
  <si>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</si>
  <si>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</si>
  <si>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</si>
  <si>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</si>
  <si>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</si>
  <si>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</si>
  <si>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</si>
  <si>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</si>
  <si>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</si>
  <si>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</si>
  <si>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</si>
  <si>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</si>
  <si>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</si>
  <si>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</si>
  <si>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</si>
  <si>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</si>
  <si>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</si>
  <si>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</si>
  <si>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</si>
  <si>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</si>
  <si>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</si>
  <si>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</si>
  <si>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</si>
  <si>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</si>
  <si>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</si>
  <si>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</si>
  <si>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</si>
  <si>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</si>
  <si>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</si>
  <si>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</si>
  <si>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</si>
  <si>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</si>
  <si>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</si>
  <si>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</si>
  <si>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</si>
  <si>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</si>
  <si>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</si>
  <si>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</si>
  <si>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</si>
  <si>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</si>
  <si>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</si>
  <si>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</si>
  <si>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</si>
  <si>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</si>
  <si>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</si>
  <si>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</si>
  <si>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</si>
  <si>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</si>
  <si>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</si>
  <si>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</si>
  <si>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</si>
  <si>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</si>
  <si>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</si>
  <si>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</si>
  <si>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</si>
  <si>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</si>
  <si>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</si>
  <si>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</si>
  <si>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</si>
  <si>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</si>
  <si>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</si>
  <si>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</si>
  <si>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</si>
  <si>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</si>
  <si>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</si>
  <si>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</si>
  <si>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</si>
  <si>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</si>
  <si>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</si>
  <si>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</si>
  <si>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</si>
  <si>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</si>
  <si>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</si>
  <si>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</si>
  <si>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</si>
  <si>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</si>
  <si>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</si>
  <si>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</si>
  <si>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</si>
  <si>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</si>
  <si>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</si>
  <si>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</si>
  <si>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</si>
  <si>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</si>
  <si>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</si>
  <si>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</si>
  <si>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</si>
  <si>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</si>
  <si>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</si>
  <si>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</si>
  <si>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</si>
  <si>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</si>
  <si>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</si>
  <si>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</si>
  <si>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</si>
  <si>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</si>
  <si>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</si>
  <si>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</si>
  <si>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</si>
  <si>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</si>
  <si>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</si>
  <si>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</si>
  <si>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</si>
  <si>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</si>
  <si>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</si>
  <si>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</si>
  <si>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</si>
  <si>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</si>
  <si>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</si>
  <si>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</si>
  <si>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</si>
  <si>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</si>
  <si>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</si>
  <si>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</si>
  <si>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</si>
  <si>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</si>
  <si>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</si>
  <si>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</si>
  <si>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</si>
  <si>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</si>
  <si>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</si>
  <si>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</si>
  <si>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</si>
  <si>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</si>
  <si>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</si>
  <si>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</si>
  <si>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</si>
  <si>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</si>
  <si>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</si>
  <si>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</si>
  <si>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</si>
  <si>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</si>
  <si>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</si>
  <si>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</si>
  <si>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</si>
  <si>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</si>
  <si>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</si>
  <si>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</si>
  <si>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</si>
  <si>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</si>
  <si>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</si>
  <si>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</si>
  <si>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</si>
  <si>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</si>
  <si>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</si>
  <si>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</si>
  <si>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</si>
  <si>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</si>
  <si>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</si>
  <si>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</si>
  <si>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</si>
  <si>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</si>
  <si>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</si>
  <si>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</si>
  <si>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</si>
  <si>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</si>
  <si>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</si>
  <si>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</si>
  <si>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</si>
  <si>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</si>
  <si>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</si>
  <si>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</si>
  <si>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</si>
  <si>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</si>
  <si>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</si>
  <si>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</si>
  <si>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</si>
  <si>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</si>
  <si>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</si>
  <si>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</si>
  <si>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</si>
  <si>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</si>
  <si>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</si>
  <si>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</si>
  <si>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</si>
  <si>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</si>
  <si>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</si>
  <si>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</si>
  <si>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</si>
  <si>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</si>
  <si>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</si>
  <si>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</si>
  <si>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</si>
  <si>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</si>
  <si>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</si>
  <si>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</si>
  <si>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</si>
  <si>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</si>
  <si>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</si>
  <si>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</si>
  <si>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</si>
  <si>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</si>
  <si>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</si>
  <si>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</si>
  <si>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</si>
  <si>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</si>
  <si>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</si>
  <si>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</si>
  <si>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</si>
  <si>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</si>
  <si>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</si>
  <si>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</si>
  <si>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</si>
  <si>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</si>
  <si>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</si>
  <si>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</si>
  <si>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</si>
  <si>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</si>
  <si>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</si>
  <si>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</si>
  <si>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</si>
  <si>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</si>
  <si>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</si>
  <si>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</si>
  <si>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</si>
  <si>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</si>
  <si>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</si>
  <si>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</si>
  <si>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</si>
  <si>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</si>
  <si>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</si>
  <si>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</si>
  <si>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</si>
  <si>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</si>
  <si>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</si>
  <si>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</si>
  <si>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</si>
  <si>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</si>
  <si>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</si>
  <si>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</si>
  <si>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</si>
  <si>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</si>
  <si>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</si>
  <si>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</si>
  <si>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</si>
  <si>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</si>
  <si>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</si>
  <si>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</si>
  <si>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</si>
  <si>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</si>
  <si>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</si>
  <si>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</si>
  <si>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</si>
  <si>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</si>
  <si>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</si>
  <si>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</si>
  <si>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</si>
  <si>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</si>
  <si>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</si>
  <si>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</si>
  <si>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</si>
  <si>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</si>
  <si>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</si>
  <si>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</si>
  <si>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</si>
  <si>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</si>
  <si>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</si>
  <si>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</si>
  <si>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</si>
  <si>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</si>
  <si>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</si>
  <si>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</si>
  <si>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</si>
  <si>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</si>
  <si>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</si>
  <si>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</si>
  <si>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</si>
  <si>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</si>
  <si>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</si>
  <si>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</si>
  <si>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</si>
  <si>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</si>
  <si>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</si>
  <si>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</si>
  <si>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</si>
  <si>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</si>
  <si>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</si>
  <si>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</si>
  <si>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</si>
  <si>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</si>
  <si>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</si>
  <si>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</si>
  <si>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</si>
  <si>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</si>
  <si>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</si>
  <si>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</si>
  <si>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</si>
  <si>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</si>
  <si>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</si>
  <si>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</si>
  <si>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</si>
  <si>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</si>
  <si>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</si>
  <si>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</si>
  <si>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</si>
  <si>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</si>
  <si>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</si>
  <si>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</si>
  <si>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</si>
  <si>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</si>
  <si>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</si>
  <si>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</si>
  <si>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</si>
  <si>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</si>
  <si>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</si>
  <si>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</si>
  <si>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</si>
  <si>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</si>
  <si>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</si>
  <si>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</si>
  <si>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</si>
  <si>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</si>
  <si>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</si>
  <si>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</si>
  <si>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</si>
  <si>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</si>
  <si>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</si>
  <si>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</si>
  <si>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</si>
  <si>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</si>
  <si>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</si>
  <si>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</si>
  <si>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</si>
  <si>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</si>
  <si>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</si>
  <si>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</si>
  <si>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</si>
  <si>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</si>
  <si>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</si>
  <si>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</si>
  <si>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</si>
  <si>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</si>
  <si>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</si>
  <si>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</si>
  <si>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</si>
  <si>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</si>
  <si>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</si>
  <si>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</si>
  <si>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</si>
  <si>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</si>
  <si>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</si>
  <si>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</si>
  <si>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</si>
  <si>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</si>
  <si>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</si>
  <si>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</si>
  <si>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</si>
  <si>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</si>
  <si>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</si>
  <si>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</si>
  <si>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</si>
  <si>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</si>
  <si>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</si>
  <si>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</si>
  <si>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</si>
  <si>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</si>
  <si>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</si>
  <si>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</si>
  <si>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</si>
  <si>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</si>
  <si>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</si>
  <si>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</si>
  <si>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</si>
  <si>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</si>
  <si>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</si>
  <si>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</si>
  <si>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</si>
  <si>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</si>
  <si>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</si>
  <si>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</si>
  <si>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</si>
  <si>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</si>
  <si>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</si>
  <si>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</si>
  <si>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</si>
  <si>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</si>
  <si>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</si>
  <si>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</si>
  <si>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</si>
  <si>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</si>
  <si>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</si>
  <si>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</si>
  <si>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</si>
  <si>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</si>
  <si>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</si>
  <si>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</si>
  <si>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</si>
  <si>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</si>
  <si>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</si>
  <si>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</si>
  <si>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</si>
  <si>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</si>
  <si>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</si>
  <si>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</si>
  <si>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</si>
  <si>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</si>
  <si>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</si>
  <si>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</si>
  <si>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</si>
  <si>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</si>
  <si>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</si>
  <si>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</si>
  <si>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</si>
  <si>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</si>
  <si>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</si>
  <si>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</si>
  <si>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</si>
  <si>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</si>
  <si>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</si>
  <si>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</si>
  <si>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</si>
  <si>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</si>
  <si>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</si>
  <si>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</si>
  <si>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</si>
  <si>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</si>
  <si>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</si>
  <si>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</si>
  <si>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</si>
  <si>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</si>
  <si>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</si>
  <si>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</si>
  <si>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</si>
  <si>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</si>
  <si>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</si>
  <si>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</si>
  <si>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</si>
  <si>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</si>
  <si>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</si>
  <si>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</si>
  <si>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</si>
  <si>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</si>
  <si>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</si>
  <si>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</si>
  <si>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</si>
  <si>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</si>
  <si>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</si>
  <si>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</si>
  <si>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</si>
  <si>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</si>
  <si>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</si>
  <si>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</si>
  <si>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</si>
  <si>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</si>
  <si>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</si>
  <si>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</si>
  <si>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</si>
  <si>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</si>
  <si>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</si>
  <si>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</si>
  <si>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</si>
  <si>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</si>
  <si>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</si>
  <si>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</si>
  <si>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</si>
  <si>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</si>
  <si>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</si>
  <si>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</si>
  <si>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</si>
  <si>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</si>
  <si>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</si>
  <si>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</si>
  <si>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</si>
  <si>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</si>
  <si>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</si>
  <si>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</si>
  <si>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</si>
  <si>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</si>
  <si>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</si>
  <si>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</si>
  <si>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</si>
  <si>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</si>
  <si>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</si>
  <si>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</si>
  <si>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</si>
  <si>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</si>
  <si>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</si>
  <si>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</si>
  <si>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</si>
  <si>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</si>
  <si>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</si>
  <si>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</si>
  <si>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</si>
  <si>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</si>
  <si>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</si>
  <si>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</si>
  <si>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</si>
  <si>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</si>
  <si>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</si>
  <si>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</si>
  <si>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</si>
  <si>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</si>
  <si>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</si>
  <si>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</si>
  <si>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</si>
  <si>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</si>
  <si>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</si>
  <si>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</si>
  <si>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</si>
  <si>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</si>
  <si>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</si>
  <si>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</si>
  <si>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</si>
  <si>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</si>
  <si>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</si>
  <si>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</si>
  <si>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</si>
  <si>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</si>
  <si>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</si>
  <si>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</si>
  <si>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</si>
  <si>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</si>
  <si>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</si>
  <si>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</si>
  <si>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</si>
  <si>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</si>
  <si>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</si>
  <si>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</si>
  <si>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</si>
  <si>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</si>
  <si>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</si>
  <si>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</si>
  <si>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</si>
  <si>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</si>
  <si>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</si>
  <si>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</si>
  <si>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</si>
  <si>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</si>
  <si>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</si>
  <si>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</si>
  <si>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</si>
  <si>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</si>
  <si>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</si>
  <si>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</si>
  <si>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</si>
  <si>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</si>
  <si>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</si>
  <si>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</si>
  <si>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</si>
  <si>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</si>
  <si>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</si>
  <si>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</si>
  <si>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</si>
  <si>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</si>
  <si>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</si>
  <si>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</si>
  <si>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</si>
  <si>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</si>
  <si>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</si>
  <si>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</si>
  <si>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</si>
  <si>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</si>
  <si>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</si>
  <si>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</si>
  <si>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</si>
  <si>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</si>
  <si>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</si>
  <si>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</si>
  <si>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</si>
  <si>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</si>
  <si>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</si>
  <si>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</si>
  <si>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</si>
  <si>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</si>
  <si>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</si>
  <si>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</si>
  <si>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</si>
  <si>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</si>
  <si>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</si>
  <si>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</si>
  <si>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</si>
  <si>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</si>
  <si>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</si>
  <si>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</si>
  <si>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</si>
  <si>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</si>
  <si>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</si>
  <si>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</si>
  <si>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</si>
  <si>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</si>
  <si>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</si>
  <si>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</si>
  <si>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</si>
  <si>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</si>
  <si>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</si>
  <si>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</si>
  <si>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</si>
  <si>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</si>
  <si>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</si>
  <si>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</si>
  <si>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</si>
  <si>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</si>
  <si>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</si>
  <si>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</si>
  <si>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</si>
  <si>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</si>
  <si>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</si>
  <si>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</si>
  <si>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</si>
  <si>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</si>
  <si>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</si>
  <si>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</si>
  <si>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</si>
  <si>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</si>
  <si>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</si>
  <si>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</si>
  <si>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</si>
  <si>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</si>
  <si>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</si>
  <si>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</si>
  <si>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</si>
  <si>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</si>
  <si>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</si>
  <si>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</si>
  <si>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</si>
  <si>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</si>
  <si>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</si>
  <si>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</si>
  <si>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</si>
  <si>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</si>
  <si>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</si>
  <si>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</si>
  <si>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</si>
  <si>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</si>
  <si>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</si>
  <si>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</si>
  <si>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</si>
  <si>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</si>
  <si>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</si>
  <si>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</si>
  <si>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</si>
  <si>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</si>
  <si>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</si>
  <si>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</si>
  <si>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</si>
  <si>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</si>
  <si>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</si>
  <si>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</si>
  <si>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</si>
  <si>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</si>
  <si>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</si>
  <si>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</si>
  <si>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</si>
  <si>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</si>
  <si>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</si>
  <si>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</si>
  <si>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</si>
  <si>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</si>
  <si>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</si>
  <si>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</si>
  <si>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</si>
  <si>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</si>
  <si>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</si>
  <si>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</si>
  <si>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</si>
  <si>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</si>
  <si>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</si>
  <si>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</si>
  <si>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</si>
  <si>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</si>
  <si>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</si>
  <si>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</si>
  <si>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</si>
  <si>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</si>
  <si>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</si>
  <si>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</si>
  <si>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</si>
  <si>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</si>
  <si>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</si>
  <si>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</si>
  <si>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</si>
  <si>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</si>
  <si>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</si>
  <si>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</si>
  <si>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</si>
  <si>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</si>
  <si>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</si>
  <si>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</si>
  <si>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</si>
  <si>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</si>
  <si>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</si>
  <si>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</si>
  <si>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</si>
  <si>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</si>
  <si>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</si>
  <si>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</si>
  <si>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</si>
  <si>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</si>
  <si>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</si>
  <si>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</si>
  <si>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</si>
  <si>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</si>
  <si>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</si>
  <si>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</si>
  <si>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</si>
  <si>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</si>
  <si>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</si>
  <si>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</si>
  <si>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</si>
  <si>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</si>
  <si>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</si>
  <si>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</si>
  <si>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</si>
  <si>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</si>
  <si>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</si>
  <si>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</si>
  <si>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</si>
  <si>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</si>
  <si>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</si>
  <si>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</si>
  <si>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</si>
  <si>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</si>
  <si>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</si>
  <si>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</si>
  <si>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</si>
  <si>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</si>
  <si>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</si>
  <si>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</si>
  <si>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</si>
  <si>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</si>
  <si>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</si>
  <si>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</si>
  <si>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</si>
  <si>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</si>
  <si>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</si>
  <si>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</si>
  <si>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</si>
  <si>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</si>
  <si>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</si>
  <si>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</si>
  <si>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</si>
  <si>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</si>
  <si>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</si>
  <si>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</si>
  <si>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</si>
  <si>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</si>
  <si>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</si>
  <si>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</si>
  <si>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</si>
  <si>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</si>
  <si>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</si>
  <si>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</si>
  <si>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</si>
  <si>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</si>
  <si>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</si>
  <si>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</si>
  <si>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</si>
  <si>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</si>
  <si>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</si>
  <si>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</si>
  <si>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</si>
  <si>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</si>
  <si>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</si>
  <si>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</si>
  <si>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</si>
  <si>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</si>
  <si>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</si>
  <si>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</si>
  <si>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</si>
  <si>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</si>
  <si>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</si>
  <si>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</si>
  <si>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</si>
  <si>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</si>
  <si>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</si>
  <si>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</si>
  <si>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</si>
  <si>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</si>
  <si>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</si>
  <si>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</si>
  <si>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</si>
  <si>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</si>
  <si>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</si>
  <si>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</si>
  <si>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</si>
  <si>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</si>
  <si>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</si>
  <si>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</si>
  <si>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</si>
  <si>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</si>
  <si>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</si>
  <si>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</si>
  <si>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</si>
  <si>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</si>
  <si>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</si>
  <si>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</si>
  <si>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</si>
  <si>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</si>
  <si>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</si>
  <si>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</si>
  <si>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</si>
  <si>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</si>
  <si>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</si>
  <si>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</si>
  <si>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</si>
  <si>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</si>
  <si>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</si>
  <si>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</si>
  <si>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</si>
  <si>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</si>
  <si>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</si>
  <si>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</si>
  <si>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</si>
  <si>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</si>
  <si>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</si>
  <si>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</si>
  <si>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</si>
  <si>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</si>
  <si>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</si>
  <si>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</si>
  <si>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</si>
  <si>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</si>
  <si>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</si>
  <si>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</si>
  <si>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</si>
  <si>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</si>
  <si>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</si>
  <si>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</si>
  <si>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</si>
  <si>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</si>
  <si>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</si>
  <si>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</si>
  <si>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</si>
  <si>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</si>
  <si>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</si>
  <si>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</si>
  <si>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</si>
  <si>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</si>
  <si>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</si>
  <si>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</si>
  <si>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</si>
  <si>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</si>
  <si>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</si>
  <si>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</si>
  <si>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</si>
  <si>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</si>
  <si>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</si>
  <si>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</si>
  <si>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</si>
  <si>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</si>
  <si>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</si>
  <si>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</si>
  <si>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</si>
  <si>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</si>
  <si>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</si>
  <si>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</si>
  <si>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</si>
  <si>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</si>
  <si>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</si>
  <si>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</si>
  <si>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</si>
  <si>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</si>
  <si>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</si>
  <si>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</si>
  <si>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</si>
  <si>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</si>
  <si>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</si>
  <si>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</si>
  <si>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</si>
  <si>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</si>
  <si>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</si>
  <si>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</si>
  <si>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</si>
  <si>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</si>
  <si>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</si>
  <si>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</si>
  <si>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</si>
  <si>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</si>
  <si>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</si>
  <si>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</si>
  <si>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</si>
  <si>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</si>
  <si>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</si>
  <si>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</si>
  <si>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</si>
  <si>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</si>
  <si>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</si>
  <si>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</si>
  <si>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</si>
  <si>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</si>
  <si>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</si>
  <si>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</si>
  <si>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</si>
  <si>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</si>
  <si>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</si>
  <si>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</si>
  <si>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</si>
  <si>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</si>
  <si>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</si>
  <si>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</si>
  <si>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</si>
  <si>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</si>
  <si>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</si>
  <si>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</si>
  <si>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</si>
  <si>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</si>
  <si>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</si>
  <si>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</si>
  <si>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</si>
  <si>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</si>
  <si>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</si>
  <si>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</si>
  <si>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</si>
  <si>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</si>
  <si>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</si>
  <si>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</si>
  <si>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</si>
  <si>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</si>
  <si>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</si>
  <si>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</si>
  <si>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</si>
  <si>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</si>
  <si>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</si>
  <si>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</si>
  <si>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</si>
  <si>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</si>
  <si>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</si>
  <si>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</si>
  <si>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</si>
  <si>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</si>
  <si>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</si>
  <si>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</si>
  <si>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</si>
  <si>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</si>
  <si>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</si>
  <si>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</si>
  <si>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</si>
  <si>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</si>
  <si>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</si>
  <si>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</si>
  <si>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</si>
  <si>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</si>
  <si>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</si>
  <si>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</si>
  <si>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</si>
  <si>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</si>
  <si>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</si>
  <si>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</si>
  <si>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</si>
  <si>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</si>
  <si>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</si>
  <si>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</si>
  <si>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</si>
  <si>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</si>
  <si>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</si>
  <si>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</si>
  <si>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</si>
  <si>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</si>
  <si>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</si>
  <si>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</si>
  <si>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</si>
  <si>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</si>
  <si>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</si>
  <si>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</si>
  <si>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</si>
  <si>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</si>
  <si>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</si>
  <si>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</si>
  <si>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</si>
  <si>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</si>
  <si>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</si>
  <si>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</si>
  <si>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</si>
  <si>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</si>
  <si>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</si>
  <si>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</si>
  <si>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</si>
  <si>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</si>
  <si>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</si>
  <si>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</si>
  <si>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</si>
  <si>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</si>
  <si>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</si>
  <si>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</si>
  <si>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</si>
  <si>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</si>
  <si>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</si>
  <si>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</si>
  <si>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</si>
  <si>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</si>
  <si>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</si>
  <si>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</si>
  <si>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</si>
  <si>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</si>
  <si>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</si>
  <si>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</si>
  <si>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</si>
  <si>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</si>
  <si>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</si>
  <si>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</si>
  <si>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</si>
  <si>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</si>
  <si>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</si>
  <si>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</si>
  <si>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</si>
  <si>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</si>
  <si>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</si>
  <si>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</si>
  <si>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</si>
  <si>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</si>
  <si>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</si>
  <si>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</si>
  <si>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</si>
  <si>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</si>
  <si>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</si>
  <si>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</si>
  <si>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</si>
  <si>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</si>
  <si>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</si>
  <si>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</si>
  <si>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</si>
  <si>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</si>
  <si>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</si>
  <si>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</si>
  <si>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</si>
  <si>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</si>
  <si>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</si>
  <si>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</si>
  <si>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</si>
  <si>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</si>
  <si>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</si>
  <si>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</si>
  <si>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</si>
  <si>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</si>
  <si>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</si>
  <si>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</si>
  <si>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</si>
  <si>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</si>
  <si>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</si>
  <si>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</si>
  <si>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</si>
  <si>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</si>
  <si>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</si>
  <si>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</si>
  <si>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</si>
  <si>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</si>
  <si>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</si>
  <si>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</si>
  <si>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</si>
  <si>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</si>
  <si>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</si>
  <si>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</si>
  <si>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</si>
  <si>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</si>
  <si>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</si>
  <si>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</si>
  <si>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</si>
  <si>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</si>
  <si>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</si>
  <si>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</si>
  <si>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</si>
  <si>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</si>
  <si>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</si>
  <si>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</si>
  <si>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</si>
  <si>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</si>
  <si>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</si>
  <si>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</si>
  <si>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</si>
  <si>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</si>
  <si>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</si>
  <si>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</si>
  <si>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</si>
  <si>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</si>
  <si>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</si>
  <si>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</si>
  <si>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</si>
  <si>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</si>
  <si>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</si>
  <si>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</si>
  <si>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</si>
  <si>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</si>
  <si>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</si>
  <si>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</si>
  <si>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</si>
  <si>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</si>
  <si>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</si>
  <si>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</si>
  <si>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</si>
  <si>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</si>
  <si>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</si>
  <si>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</si>
  <si>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</si>
  <si>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</si>
  <si>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</si>
  <si>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</si>
  <si>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</si>
  <si>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</si>
  <si>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</si>
  <si>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</si>
  <si>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</si>
  <si>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</si>
  <si>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</si>
  <si>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</si>
  <si>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</si>
  <si>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</si>
  <si>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</si>
  <si>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</si>
  <si>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</si>
  <si>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</si>
  <si>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</si>
  <si>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</si>
  <si>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</si>
  <si>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</si>
  <si>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</si>
  <si>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</si>
  <si>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</si>
  <si>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</si>
  <si>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</si>
  <si>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</si>
  <si>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</si>
  <si>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</si>
  <si>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</si>
  <si>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</si>
  <si>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</si>
  <si>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</si>
  <si>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</si>
  <si>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</si>
  <si>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</si>
  <si>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</si>
  <si>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</si>
  <si>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</si>
  <si>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</si>
  <si>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</si>
  <si>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</si>
  <si>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</si>
  <si>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</si>
  <si>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</si>
  <si>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</si>
  <si>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</si>
  <si>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</si>
  <si>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</si>
  <si>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</si>
  <si>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</si>
  <si>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</si>
  <si>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</si>
  <si>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</si>
  <si>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</si>
  <si>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</si>
  <si>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</si>
  <si>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</si>
  <si>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</si>
  <si>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</si>
  <si>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</si>
  <si>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</si>
  <si>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</si>
  <si>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</si>
  <si>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</si>
  <si>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</si>
  <si>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</si>
  <si>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</si>
  <si>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</si>
  <si>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</si>
  <si>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</si>
  <si>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</si>
  <si>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</si>
  <si>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</si>
  <si>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</si>
  <si>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</si>
  <si>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</si>
  <si>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</si>
  <si>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</si>
  <si>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</si>
  <si>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</si>
  <si>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</si>
  <si>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</si>
  <si>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</si>
  <si>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</si>
  <si>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</si>
  <si>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</si>
  <si>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</si>
  <si>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</si>
  <si>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</si>
  <si>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</si>
  <si>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</si>
  <si>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</si>
  <si>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</si>
  <si>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</si>
  <si>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</si>
  <si>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</si>
  <si>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</si>
  <si>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</si>
  <si>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</si>
  <si>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</si>
  <si>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</si>
  <si>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</si>
  <si>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</si>
  <si>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</si>
  <si>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</si>
  <si>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</si>
  <si>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</si>
  <si>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</si>
  <si>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</si>
  <si>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</si>
  <si>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</si>
  <si>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</si>
  <si>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</si>
  <si>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</si>
  <si>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</si>
  <si>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</si>
  <si>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</si>
  <si>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</si>
  <si>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</si>
  <si>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</si>
  <si>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</si>
  <si>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</si>
  <si>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</si>
  <si>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</si>
  <si>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</si>
  <si>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</si>
  <si>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</si>
  <si>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</si>
  <si>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</si>
  <si>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</si>
  <si>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</si>
  <si>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</si>
  <si>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</si>
  <si>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</si>
  <si>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</si>
  <si>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</si>
  <si>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</si>
  <si>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</si>
  <si>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</si>
  <si>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</si>
  <si>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</si>
  <si>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</si>
  <si>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</si>
  <si>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</si>
  <si>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</si>
  <si>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</si>
  <si>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</si>
  <si>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</si>
  <si>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</si>
  <si>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</si>
  <si>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</si>
  <si>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</si>
  <si>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</si>
  <si>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</si>
  <si>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</si>
  <si>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</si>
  <si>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</si>
  <si>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</si>
  <si>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</si>
  <si>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</si>
  <si>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</si>
  <si>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</si>
  <si>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</si>
  <si>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</si>
  <si>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</si>
  <si>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</si>
  <si>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</si>
  <si>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</si>
  <si>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</si>
  <si>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</si>
  <si>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</si>
  <si>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</si>
  <si>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</si>
  <si>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</si>
  <si>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</si>
  <si>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</si>
  <si>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</si>
  <si>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</si>
  <si>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</si>
  <si>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</si>
  <si>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</si>
  <si>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</si>
  <si>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</si>
  <si>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</si>
  <si>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</si>
  <si>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</si>
  <si>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</si>
  <si>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</si>
  <si>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</si>
  <si>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</si>
  <si>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</si>
  <si>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</si>
  <si>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</si>
  <si>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</si>
  <si>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</si>
  <si>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</si>
  <si>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</si>
  <si>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</si>
  <si>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</si>
  <si>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</si>
  <si>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</si>
  <si>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</si>
  <si>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</si>
  <si>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</si>
  <si>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</si>
  <si>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</si>
  <si>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</si>
  <si>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</si>
  <si>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</si>
  <si>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</si>
  <si>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</si>
  <si>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</si>
  <si>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</si>
  <si>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</si>
  <si>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</si>
  <si>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</si>
  <si>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</si>
  <si>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</si>
  <si>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</si>
  <si>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</si>
  <si>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</si>
  <si>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</si>
  <si>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</si>
  <si>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</si>
  <si>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</si>
  <si>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</si>
  <si>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</si>
  <si>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</si>
  <si>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</si>
  <si>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</si>
  <si>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</si>
  <si>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</si>
  <si>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</si>
  <si>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</si>
  <si>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</si>
  <si>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</si>
  <si>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</si>
  <si>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</si>
  <si>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</si>
  <si>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</si>
  <si>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</si>
  <si>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</si>
  <si>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</si>
  <si>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</si>
  <si>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</si>
  <si>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</si>
  <si>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</si>
  <si>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</si>
  <si>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</si>
  <si>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</si>
  <si>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</si>
  <si>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</si>
  <si>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</si>
  <si>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</si>
  <si>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</si>
  <si>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</si>
  <si>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</si>
  <si>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</si>
  <si>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</si>
  <si>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</si>
  <si>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</si>
  <si>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</si>
  <si>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</si>
  <si>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</si>
  <si>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</si>
  <si>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</si>
  <si>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</si>
  <si>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</si>
  <si>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</si>
  <si>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</si>
  <si>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</si>
  <si>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</si>
  <si>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</si>
  <si>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</si>
  <si>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</si>
  <si>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</si>
  <si>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</si>
  <si>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</si>
  <si>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</si>
  <si>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</si>
  <si>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</si>
  <si>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</si>
  <si>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</si>
  <si>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</si>
  <si>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</si>
  <si>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</si>
  <si>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</si>
  <si>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</si>
  <si>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</si>
  <si>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</si>
  <si>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</si>
  <si>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</si>
  <si>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</si>
  <si>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</si>
  <si>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</si>
  <si>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</si>
  <si>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</si>
  <si>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</si>
  <si>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</si>
  <si>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</si>
  <si>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</si>
  <si>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</si>
  <si>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</si>
  <si>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</si>
  <si>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</si>
  <si>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</si>
  <si>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</si>
  <si>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</si>
  <si>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</si>
  <si>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</si>
  <si>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</si>
  <si>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</si>
  <si>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</si>
  <si>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</si>
  <si>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</si>
  <si>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</si>
  <si>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</si>
  <si>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</si>
  <si>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</si>
  <si>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</si>
  <si>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</si>
  <si>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</si>
  <si>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</si>
  <si>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</si>
  <si>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</si>
  <si>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</si>
  <si>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</si>
  <si>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</si>
  <si>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</si>
  <si>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</si>
  <si>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</si>
  <si>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</si>
  <si>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</si>
  <si>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</si>
  <si>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</si>
  <si>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</si>
  <si>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</si>
  <si>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</si>
  <si>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</si>
  <si>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</si>
  <si>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</si>
  <si>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</si>
  <si>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</si>
  <si>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</si>
  <si>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</si>
  <si>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</si>
  <si>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</si>
  <si>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</si>
  <si>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</si>
  <si>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</si>
  <si>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</si>
  <si>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</si>
  <si>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</si>
  <si>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</si>
  <si>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</si>
  <si>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</si>
  <si>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</si>
  <si>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</si>
  <si>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</si>
  <si>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</si>
  <si>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</si>
  <si>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</si>
  <si>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</si>
  <si>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</si>
  <si>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</si>
  <si>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</si>
  <si>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</si>
  <si>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</si>
  <si>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</si>
  <si>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</si>
  <si>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</si>
  <si>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</si>
  <si>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</si>
  <si>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</si>
  <si>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</si>
  <si>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</si>
  <si>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</si>
  <si>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</si>
  <si>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</si>
  <si>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</si>
  <si>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</si>
  <si>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</si>
  <si>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</si>
  <si>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</si>
  <si>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</si>
  <si>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</si>
  <si>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</si>
  <si>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</si>
  <si>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</si>
  <si>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</si>
  <si>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</si>
  <si>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</si>
  <si>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</si>
  <si>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</si>
  <si>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</si>
  <si>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</si>
  <si>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</si>
  <si>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</si>
  <si>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</si>
  <si>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</si>
  <si>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</si>
  <si>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</si>
  <si>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</si>
  <si>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</si>
  <si>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</si>
  <si>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</si>
  <si>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</si>
  <si>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</si>
  <si>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</si>
  <si>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</si>
  <si>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</si>
  <si>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</si>
  <si>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</si>
  <si>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</si>
  <si>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</si>
  <si>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</si>
  <si>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</si>
  <si>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</si>
  <si>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</si>
  <si>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</si>
  <si>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</si>
  <si>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</si>
  <si>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</si>
  <si>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</si>
  <si>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</si>
  <si>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</si>
  <si>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</si>
  <si>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</si>
  <si>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</si>
  <si>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</si>
  <si>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</si>
  <si>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</si>
  <si>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</si>
  <si>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</si>
  <si>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</si>
  <si>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</si>
  <si>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</si>
  <si>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</si>
  <si>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</si>
  <si>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</si>
  <si>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</si>
  <si>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</si>
  <si>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</si>
  <si>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</si>
  <si>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</si>
  <si>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</si>
  <si>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</si>
  <si>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</si>
  <si>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</si>
  <si>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</si>
  <si>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</si>
  <si>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</si>
  <si>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</si>
  <si>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</si>
  <si>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</si>
  <si>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</si>
  <si>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</si>
  <si>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</si>
  <si>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</si>
  <si>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</si>
  <si>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</si>
  <si>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</si>
  <si>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</si>
  <si>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</si>
  <si>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</si>
  <si>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</si>
  <si>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</si>
  <si>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</si>
  <si>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</si>
  <si>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</si>
  <si>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</si>
  <si>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</si>
  <si>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</si>
  <si>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</si>
  <si>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</si>
  <si>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</si>
  <si>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</si>
  <si>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</si>
  <si>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</si>
  <si>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</si>
  <si>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</si>
  <si>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</si>
  <si>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</si>
  <si>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</si>
  <si>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</si>
  <si>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</si>
  <si>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</si>
  <si>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</si>
  <si>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</si>
  <si>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</si>
  <si>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</si>
  <si>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</si>
  <si>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</si>
  <si>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</si>
  <si>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</si>
  <si>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</si>
  <si>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</si>
  <si>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</si>
  <si>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</si>
  <si>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</si>
  <si>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</si>
  <si>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</si>
  <si>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</si>
  <si>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</si>
  <si>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</si>
  <si>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</si>
  <si>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</si>
  <si>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</si>
  <si>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</si>
  <si>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</si>
  <si>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</si>
  <si>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</si>
  <si>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</si>
  <si>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</si>
  <si>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</si>
  <si>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</si>
  <si>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</si>
  <si>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</si>
  <si>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</si>
  <si>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</si>
  <si>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</si>
  <si>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</si>
  <si>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</si>
  <si>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</si>
  <si>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</si>
  <si>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</si>
  <si>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</si>
  <si>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</si>
  <si>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</si>
  <si>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</si>
  <si>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</si>
  <si>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</si>
  <si>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</si>
  <si>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</si>
  <si>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</si>
  <si>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</si>
  <si>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</si>
  <si>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</si>
  <si>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</si>
  <si>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</si>
  <si>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</si>
  <si>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</si>
  <si>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</si>
  <si>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</si>
  <si>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</si>
  <si>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</si>
  <si>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</si>
  <si>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</si>
  <si>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</si>
  <si>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</si>
  <si>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</si>
  <si>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</si>
  <si>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</si>
  <si>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</si>
  <si>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</si>
  <si>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</si>
  <si>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</si>
  <si>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</si>
  <si>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</si>
  <si>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</si>
  <si>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</si>
  <si>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</si>
  <si>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</si>
  <si>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</si>
  <si>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</si>
  <si>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</si>
  <si>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</si>
  <si>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</si>
  <si>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</si>
  <si>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</si>
  <si>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</si>
  <si>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</si>
  <si>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</si>
  <si>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</si>
  <si>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</si>
  <si>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</si>
  <si>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</si>
  <si>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</si>
  <si>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</si>
  <si>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</si>
  <si>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</si>
  <si>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</si>
  <si>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</si>
  <si>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</si>
  <si>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</si>
  <si>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</si>
  <si>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</si>
  <si>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</si>
  <si>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</si>
  <si>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</si>
  <si>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</si>
  <si>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</si>
  <si>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</si>
  <si>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</si>
  <si>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</si>
  <si>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</si>
  <si>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</si>
  <si>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</si>
  <si>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</si>
  <si>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</si>
  <si>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</si>
  <si>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</si>
  <si>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</si>
  <si>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</si>
  <si>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</si>
  <si>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</si>
  <si>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</si>
  <si>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</si>
  <si>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</si>
  <si>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</si>
  <si>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</si>
  <si>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</si>
  <si>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</si>
  <si>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</si>
  <si>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</si>
  <si>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</si>
  <si>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</si>
  <si>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</si>
  <si>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</si>
  <si>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</si>
  <si>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</si>
  <si>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</si>
  <si>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</si>
  <si>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</si>
  <si>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</si>
  <si>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</si>
  <si>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</si>
  <si>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</si>
  <si>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</si>
  <si>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</si>
  <si>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</si>
  <si>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</si>
  <si>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</si>
  <si>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</si>
  <si>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</si>
  <si>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</si>
  <si>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</si>
  <si>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</si>
  <si>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</si>
  <si>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</si>
  <si>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</si>
  <si>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</si>
  <si>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</si>
  <si>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</si>
  <si>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</si>
  <si>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</si>
  <si>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</si>
  <si>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</si>
  <si>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</si>
  <si>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</si>
  <si>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</si>
  <si>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</si>
  <si>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</si>
  <si>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</si>
  <si>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</si>
  <si>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</si>
  <si>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</si>
  <si>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</si>
  <si>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</si>
  <si>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</si>
  <si>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</si>
  <si>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</si>
  <si>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</si>
  <si>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</si>
  <si>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</si>
  <si>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</si>
  <si>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</si>
  <si>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</si>
  <si>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</si>
  <si>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</si>
  <si>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</si>
  <si>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</si>
  <si>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</si>
  <si>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</si>
  <si>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</si>
  <si>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</si>
  <si>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</si>
  <si>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</si>
  <si>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</si>
  <si>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</si>
  <si>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</si>
  <si>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</si>
  <si>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</si>
  <si>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</si>
  <si>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</si>
  <si>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</si>
  <si>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</si>
  <si>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</si>
  <si>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</si>
  <si>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</si>
  <si>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</si>
  <si>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</si>
  <si>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</si>
  <si>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</si>
  <si>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</si>
  <si>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</si>
  <si>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</si>
  <si>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</si>
  <si>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</si>
  <si>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</si>
  <si>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</si>
  <si>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</si>
  <si>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</si>
  <si>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</si>
  <si>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</si>
  <si>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</si>
  <si>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</si>
  <si>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</si>
  <si>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</si>
  <si>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</si>
  <si>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</si>
  <si>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</si>
  <si>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</si>
  <si>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</si>
  <si>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</si>
  <si>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</si>
  <si>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</si>
  <si>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</si>
  <si>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</si>
  <si>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</si>
  <si>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</si>
  <si>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</si>
  <si>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</si>
  <si>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</si>
  <si>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</si>
  <si>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</si>
  <si>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</si>
  <si>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</si>
  <si>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</si>
  <si>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</si>
  <si>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</si>
  <si>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</si>
  <si>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</si>
  <si>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</si>
  <si>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</si>
  <si>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</si>
  <si>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</si>
  <si>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</si>
  <si>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</si>
  <si>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</si>
  <si>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</si>
  <si>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</si>
  <si>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</si>
  <si>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</si>
  <si>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</si>
  <si>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</si>
  <si>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</si>
  <si>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</si>
  <si>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</si>
  <si>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</si>
  <si>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</si>
  <si>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</si>
  <si>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</si>
  <si>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</si>
  <si>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</si>
  <si>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</si>
  <si>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</si>
  <si>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</si>
  <si>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</si>
  <si>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</si>
  <si>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</si>
  <si>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</si>
  <si>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</si>
  <si>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</si>
  <si>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</si>
  <si>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</si>
  <si>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</si>
  <si>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</si>
  <si>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</si>
  <si>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</si>
  <si>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</si>
  <si>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</si>
  <si>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</si>
  <si>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</si>
  <si>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</si>
  <si>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</si>
  <si>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</si>
  <si>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</si>
  <si>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</si>
  <si>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</si>
  <si>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</si>
  <si>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</si>
  <si>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</si>
  <si>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</si>
  <si>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</si>
  <si>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</si>
  <si>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</si>
  <si>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</si>
  <si>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</si>
  <si>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</si>
  <si>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</si>
  <si>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</si>
  <si>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</si>
  <si>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</si>
  <si>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</si>
  <si>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</si>
  <si>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</si>
  <si>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</si>
  <si>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</si>
  <si>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</si>
  <si>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</si>
  <si>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</si>
  <si>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</si>
  <si>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</si>
  <si>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</si>
  <si>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</si>
  <si>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</si>
  <si>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</si>
  <si>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</si>
  <si>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</si>
  <si>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</si>
  <si>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</si>
  <si>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</si>
  <si>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</si>
  <si>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</si>
  <si>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</si>
  <si>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</si>
  <si>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</si>
  <si>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</si>
  <si>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</si>
  <si>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</si>
  <si>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</si>
  <si>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</si>
  <si>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</si>
  <si>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</si>
  <si>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</si>
  <si>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</si>
  <si>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</si>
  <si>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</si>
  <si>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</si>
  <si>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</si>
  <si>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</si>
  <si>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</si>
  <si>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</si>
  <si>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</si>
  <si>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</si>
  <si>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</si>
  <si>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</si>
  <si>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</si>
  <si>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</si>
  <si>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</si>
  <si>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</si>
  <si>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</si>
  <si>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</si>
  <si>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</si>
  <si>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</si>
  <si>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</si>
  <si>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</si>
  <si>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</si>
  <si>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</si>
  <si>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</si>
  <si>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</si>
  <si>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</si>
  <si>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</si>
  <si>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</si>
  <si>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</si>
  <si>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</si>
  <si>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</si>
  <si>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</si>
  <si>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</si>
  <si>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</si>
  <si>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</si>
  <si>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</si>
  <si>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</si>
  <si>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</si>
  <si>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</si>
  <si>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</si>
  <si>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</si>
  <si>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</si>
  <si>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</si>
  <si>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</si>
  <si>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</si>
  <si>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</si>
  <si>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</si>
  <si>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</si>
  <si>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</si>
  <si>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</si>
  <si>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</si>
  <si>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</si>
  <si>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</si>
  <si>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</si>
  <si>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</si>
  <si>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</si>
  <si>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</si>
  <si>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</si>
  <si>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</si>
  <si>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</si>
  <si>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</si>
  <si>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</si>
  <si>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</si>
  <si>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</si>
  <si>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</si>
  <si>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</si>
  <si>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</si>
  <si>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</si>
  <si>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</si>
  <si>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</si>
  <si>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</si>
  <si>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</si>
  <si>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</si>
  <si>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</si>
  <si>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</si>
  <si>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</si>
  <si>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</si>
  <si>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</si>
  <si>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</si>
  <si>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</si>
  <si>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</si>
  <si>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</si>
  <si>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</si>
  <si>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</si>
  <si>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</si>
  <si>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</si>
  <si>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</si>
  <si>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</si>
  <si>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</si>
  <si>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</si>
  <si>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</si>
  <si>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</si>
  <si>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</si>
  <si>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</si>
  <si>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</si>
  <si>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</si>
  <si>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</si>
  <si>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</si>
  <si>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</si>
  <si>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</si>
  <si>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</si>
  <si>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</si>
  <si>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</si>
  <si>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</si>
  <si>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</si>
  <si>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</si>
  <si>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</si>
  <si>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</si>
  <si>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</si>
  <si>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</si>
  <si>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</si>
  <si>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</si>
  <si>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</si>
  <si>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</si>
  <si>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</si>
  <si>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</si>
  <si>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</si>
  <si>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</si>
  <si>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</si>
  <si>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</si>
  <si>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</si>
  <si>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</si>
  <si>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</si>
  <si>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</si>
  <si>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</si>
  <si>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</si>
  <si>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</si>
  <si>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</si>
  <si>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</si>
  <si>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</si>
  <si>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</si>
  <si>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</si>
  <si>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</si>
  <si>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</si>
  <si>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</si>
  <si>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</si>
  <si>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</si>
  <si>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</si>
  <si>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</si>
  <si>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</si>
  <si>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</si>
  <si>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</si>
  <si>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</si>
  <si>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</si>
  <si>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</si>
  <si>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</si>
  <si>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</si>
  <si>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</si>
  <si>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</si>
  <si>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</si>
  <si>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</si>
  <si>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</si>
  <si>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</si>
  <si>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</si>
  <si>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</si>
  <si>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</si>
  <si>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</si>
  <si>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</si>
  <si>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</si>
  <si>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</si>
  <si>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</si>
  <si>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</si>
  <si>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</si>
  <si>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</si>
  <si>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</si>
  <si>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</si>
  <si>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</si>
  <si>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</si>
  <si>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</si>
  <si>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</si>
  <si>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</si>
  <si>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</si>
  <si>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</si>
  <si>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</si>
  <si>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</si>
  <si>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</si>
  <si>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</si>
  <si>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</si>
  <si>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</si>
  <si>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</si>
  <si>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</si>
  <si>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</si>
  <si>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</si>
  <si>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</si>
  <si>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</si>
  <si>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</si>
  <si>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</si>
  <si>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</si>
  <si>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</si>
  <si>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</si>
  <si>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</si>
  <si>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</si>
  <si>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</si>
  <si>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</si>
  <si>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</si>
  <si>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</si>
  <si>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</si>
  <si>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</si>
  <si>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</si>
  <si>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</si>
  <si>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</si>
  <si>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</si>
  <si>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</si>
  <si>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</si>
  <si>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</si>
  <si>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</si>
  <si>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</si>
  <si>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</si>
  <si>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</si>
  <si>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</si>
  <si>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</si>
  <si>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</si>
  <si>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</si>
  <si>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</si>
  <si>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</si>
  <si>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</si>
  <si>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</si>
  <si>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</si>
  <si>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</si>
  <si>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</si>
  <si>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</si>
  <si>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</si>
  <si>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</si>
  <si>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</si>
  <si>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</si>
  <si>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</si>
  <si>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</si>
  <si>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</si>
  <si>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</si>
  <si>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</si>
  <si>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</si>
  <si>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</si>
  <si>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</si>
  <si>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</si>
  <si>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</si>
  <si>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</si>
  <si>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</si>
  <si>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</si>
  <si>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</si>
  <si>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</si>
  <si>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</si>
  <si>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</si>
  <si>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</si>
  <si>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</si>
  <si>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</si>
  <si>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</si>
  <si>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</si>
  <si>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</si>
  <si>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</si>
  <si>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</si>
  <si>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</si>
  <si>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</si>
  <si>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</si>
  <si>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</si>
  <si>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</si>
  <si>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</si>
  <si>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</si>
  <si>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</si>
  <si>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</si>
  <si>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</si>
  <si>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</si>
  <si>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</si>
  <si>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</si>
  <si>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</si>
  <si>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</si>
  <si>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</si>
  <si>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</si>
  <si>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</si>
  <si>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</si>
  <si>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</si>
  <si>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</si>
  <si>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</si>
  <si>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</si>
  <si>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</si>
  <si>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</si>
  <si>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</si>
  <si>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</si>
  <si>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</si>
  <si>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</si>
  <si>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</si>
  <si>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</si>
  <si>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</si>
  <si>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</si>
  <si>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</si>
  <si>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</si>
  <si>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</si>
  <si>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</si>
  <si>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</si>
  <si>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</si>
  <si>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</si>
  <si>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</si>
  <si>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</si>
  <si>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</si>
  <si>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</si>
  <si>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</si>
  <si>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</si>
  <si>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</si>
  <si>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</si>
  <si>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</si>
  <si>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</si>
  <si>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</si>
  <si>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</si>
  <si>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</si>
  <si>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</si>
  <si>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</si>
  <si>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</si>
  <si>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</si>
  <si>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</si>
  <si>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</si>
  <si>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</si>
  <si>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</si>
  <si>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</si>
  <si>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</si>
  <si>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</si>
  <si>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</si>
  <si>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</si>
  <si>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</si>
  <si>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</si>
  <si>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</si>
  <si>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</si>
  <si>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</si>
  <si>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</si>
  <si>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</si>
  <si>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</si>
  <si>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</si>
  <si>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</si>
  <si>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</si>
  <si>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</si>
  <si>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</si>
  <si>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</si>
  <si>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</si>
  <si>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</si>
  <si>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</si>
  <si>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</si>
  <si>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</si>
  <si>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</si>
  <si>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</si>
  <si>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</si>
  <si>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</si>
  <si>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</si>
  <si>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</si>
  <si>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</si>
  <si>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</si>
  <si>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</si>
  <si>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</si>
  <si>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</si>
  <si>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</si>
  <si>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</si>
  <si>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</si>
  <si>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</si>
  <si>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</si>
  <si>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</si>
  <si>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</si>
  <si>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</si>
  <si>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</si>
  <si>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</si>
  <si>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</si>
  <si>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</si>
  <si>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</si>
  <si>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</si>
  <si>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</si>
  <si>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</si>
  <si>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</si>
  <si>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</si>
  <si>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</si>
  <si>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</si>
  <si>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</si>
  <si>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</si>
  <si>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</si>
  <si>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</si>
  <si>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</si>
  <si>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</si>
  <si>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</si>
  <si>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</si>
  <si>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</si>
  <si>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</si>
  <si>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</si>
  <si>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</si>
  <si>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</si>
  <si>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</si>
  <si>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</si>
  <si>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</si>
  <si>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</si>
  <si>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</si>
  <si>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</si>
  <si>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</si>
  <si>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</si>
  <si>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</si>
  <si>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</si>
  <si>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</si>
  <si>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</si>
  <si>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</si>
  <si>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</si>
  <si>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</si>
  <si>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</si>
  <si>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</si>
  <si>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</si>
  <si>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</si>
  <si>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</si>
  <si>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</si>
  <si>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</si>
  <si>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</si>
  <si>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</si>
  <si>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</si>
  <si>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</si>
  <si>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</si>
  <si>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</si>
  <si>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</si>
  <si>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</si>
  <si>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</si>
  <si>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</si>
  <si>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</si>
  <si>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</si>
  <si>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</si>
  <si>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</si>
  <si>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</si>
  <si>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</si>
  <si>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</si>
  <si>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</si>
  <si>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</si>
  <si>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</si>
  <si>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</si>
  <si>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</si>
  <si>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</si>
  <si>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</si>
  <si>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</si>
  <si>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</si>
  <si>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</si>
  <si>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</si>
  <si>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</si>
  <si>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</si>
  <si>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</si>
  <si>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</si>
  <si>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</si>
  <si>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</si>
  <si>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</si>
  <si>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</si>
  <si>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</si>
  <si>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</si>
  <si>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</si>
  <si>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</si>
  <si>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</si>
  <si>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</si>
  <si>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</si>
  <si>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</si>
  <si>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</si>
  <si>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</si>
  <si>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</si>
  <si>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</si>
  <si>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</si>
  <si>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</si>
  <si>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</si>
  <si>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</si>
  <si>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</si>
  <si>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</si>
  <si>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</si>
  <si>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</si>
  <si>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</si>
  <si>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</si>
  <si>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</si>
  <si>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</si>
  <si>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</si>
  <si>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</si>
  <si>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</si>
  <si>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</si>
  <si>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</si>
  <si>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</si>
  <si>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</si>
  <si>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</si>
  <si>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</si>
  <si>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</si>
  <si>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</si>
  <si>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</si>
  <si>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</si>
  <si>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</si>
  <si>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</si>
  <si>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</si>
  <si>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</si>
  <si>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</si>
  <si>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</si>
  <si>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</si>
  <si>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</si>
  <si>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</si>
  <si>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</si>
  <si>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</si>
  <si>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</si>
  <si>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</si>
  <si>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</si>
  <si>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</si>
  <si>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</si>
  <si>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</si>
  <si>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</si>
  <si>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</si>
  <si>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</si>
  <si>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</si>
  <si>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</si>
  <si>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</si>
  <si>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</si>
  <si>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</si>
  <si>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</si>
  <si>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</si>
  <si>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</si>
  <si>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</si>
  <si>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</si>
  <si>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</si>
  <si>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</si>
  <si>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</si>
  <si>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</si>
  <si>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</si>
  <si>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</si>
  <si>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</si>
  <si>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</si>
  <si>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</si>
  <si>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</si>
  <si>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</si>
  <si>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</si>
  <si>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</si>
  <si>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</si>
  <si>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</si>
  <si>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</si>
  <si>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</si>
  <si>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</si>
  <si>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</si>
  <si>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</si>
  <si>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</si>
  <si>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</si>
  <si>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</si>
  <si>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</si>
  <si>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</si>
  <si>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</si>
  <si>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</si>
  <si>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</si>
  <si>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</si>
  <si>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</si>
  <si>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</si>
  <si>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</si>
  <si>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</si>
  <si>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</si>
  <si>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</si>
  <si>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</si>
  <si>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</si>
  <si>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</si>
  <si>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</si>
  <si>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</si>
  <si>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</si>
  <si>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</si>
  <si>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</si>
  <si>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</si>
  <si>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</si>
  <si>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</si>
  <si>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</si>
  <si>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</si>
  <si>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</si>
  <si>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</si>
  <si>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</si>
  <si>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</si>
  <si>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</si>
  <si>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</si>
  <si>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</si>
  <si>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</si>
  <si>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</si>
  <si>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</si>
  <si>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</si>
  <si>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</si>
  <si>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</si>
  <si>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</si>
  <si>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</si>
  <si>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</si>
  <si>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</si>
  <si>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</si>
  <si>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</si>
  <si>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</si>
  <si>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</si>
  <si>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</si>
  <si>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</si>
  <si>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</si>
  <si>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</si>
  <si>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</si>
  <si>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</si>
  <si>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</si>
  <si>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</si>
  <si>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</si>
  <si>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</si>
  <si>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</si>
  <si>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</si>
  <si>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</si>
  <si>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</si>
  <si>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</si>
  <si>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</si>
  <si>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</si>
  <si>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</si>
  <si>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</si>
  <si>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</si>
  <si>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</si>
  <si>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</si>
  <si>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</si>
  <si>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</si>
  <si>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</si>
  <si>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</si>
  <si>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</si>
  <si>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</si>
  <si>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</si>
  <si>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</si>
  <si>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</si>
  <si>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</si>
  <si>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</si>
  <si>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</si>
  <si>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</si>
  <si>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</si>
  <si>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</si>
  <si>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</si>
  <si>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</si>
  <si>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</si>
  <si>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</si>
  <si>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</si>
  <si>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</si>
  <si>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</si>
  <si>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</si>
  <si>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</si>
  <si>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</si>
  <si>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</si>
  <si>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</si>
  <si>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</si>
  <si>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</si>
  <si>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</si>
  <si>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</si>
  <si>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</si>
  <si>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</si>
  <si>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</si>
  <si>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</si>
  <si>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</si>
  <si>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</si>
  <si>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</si>
  <si>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</si>
  <si>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</si>
  <si>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</si>
  <si>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</si>
  <si>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</si>
  <si>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</si>
  <si>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</si>
  <si>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</si>
  <si>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</si>
  <si>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</si>
  <si>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</si>
  <si>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</si>
  <si>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</si>
  <si>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</si>
  <si>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</si>
  <si>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</si>
  <si>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</si>
  <si>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</si>
  <si>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</si>
  <si>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</si>
  <si>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</si>
  <si>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</si>
  <si>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</si>
  <si>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</si>
  <si>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</si>
  <si>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</si>
  <si>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</si>
  <si>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</si>
  <si>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</si>
  <si>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</si>
  <si>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</si>
  <si>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</si>
  <si>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</si>
  <si>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</si>
  <si>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</si>
  <si>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</si>
  <si>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</si>
  <si>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</si>
  <si>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</si>
  <si>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</si>
  <si>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</si>
  <si>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</si>
  <si>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</si>
  <si>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</si>
  <si>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</si>
  <si>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</si>
  <si>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</si>
  <si>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</si>
  <si>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</si>
  <si>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</si>
  <si>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</si>
  <si>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</si>
  <si>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</si>
  <si>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</si>
  <si>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</si>
  <si>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</si>
  <si>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</si>
  <si>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</si>
  <si>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</si>
  <si>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</si>
  <si>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</si>
  <si>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</si>
  <si>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</si>
  <si>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</si>
  <si>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</si>
  <si>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</si>
  <si>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</si>
  <si>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</si>
  <si>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</si>
  <si>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</si>
  <si>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</si>
  <si>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</si>
  <si>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</si>
  <si>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</si>
  <si>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</si>
  <si>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</si>
  <si>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</si>
  <si>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</si>
  <si>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</si>
  <si>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</si>
  <si>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</si>
  <si>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</si>
  <si>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</si>
  <si>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</si>
  <si>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</si>
  <si>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</si>
  <si>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</si>
  <si>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</si>
  <si>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</si>
  <si>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</si>
  <si>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</si>
  <si>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</si>
  <si>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</si>
  <si>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</si>
  <si>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</si>
  <si>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</si>
  <si>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</si>
  <si>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</si>
  <si>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</si>
  <si>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</si>
  <si>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</si>
  <si>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</si>
  <si>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</si>
  <si>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</si>
  <si>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</si>
  <si>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</si>
  <si>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</si>
  <si>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</si>
  <si>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</si>
  <si>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</si>
  <si>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</si>
  <si>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</si>
  <si>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</si>
  <si>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</si>
  <si>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</si>
  <si>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</si>
  <si>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</si>
  <si>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</si>
  <si>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</si>
  <si>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</si>
  <si>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</si>
  <si>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</si>
  <si>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</si>
  <si>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</si>
  <si>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</si>
  <si>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</si>
  <si>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</si>
  <si>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</si>
  <si>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</si>
  <si>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</si>
  <si>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</si>
  <si>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</si>
  <si>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</si>
  <si>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</si>
  <si>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</si>
  <si>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</si>
  <si>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</si>
  <si>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</si>
  <si>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</si>
  <si>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</si>
  <si>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</si>
  <si>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</si>
  <si>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</si>
  <si>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</si>
  <si>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</si>
  <si>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</si>
  <si>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</si>
  <si>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</si>
  <si>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</si>
  <si>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</si>
  <si>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</si>
  <si>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</si>
  <si>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</si>
  <si>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</si>
  <si>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</si>
  <si>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</si>
  <si>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</si>
  <si>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</si>
  <si>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</si>
  <si>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</si>
  <si>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</si>
  <si>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</si>
  <si>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</si>
  <si>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</si>
  <si>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</si>
  <si>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</si>
  <si>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</si>
  <si>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</si>
  <si>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</si>
  <si>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</si>
  <si>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</si>
  <si>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</si>
  <si>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</si>
  <si>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</si>
  <si>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</si>
  <si>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</si>
  <si>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</si>
  <si>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</si>
  <si>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</si>
  <si>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</si>
  <si>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</si>
  <si>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</si>
  <si>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</si>
  <si>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</si>
  <si>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</si>
  <si>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</si>
  <si>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</si>
  <si>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</si>
  <si>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</si>
  <si>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</si>
  <si>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</si>
  <si>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</si>
  <si>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</si>
  <si>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</si>
  <si>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</si>
  <si>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</si>
  <si>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</si>
  <si>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</si>
  <si>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</si>
  <si>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</si>
  <si>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</si>
  <si>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</si>
  <si>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</si>
  <si>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</si>
  <si>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</si>
  <si>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</si>
  <si>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</si>
  <si>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</si>
  <si>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</si>
  <si>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</si>
  <si>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</si>
  <si>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</si>
  <si>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</si>
  <si>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</si>
  <si>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</si>
  <si>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</si>
  <si>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</si>
  <si>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</si>
  <si>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</si>
  <si>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</si>
  <si>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</si>
  <si>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</si>
  <si>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</si>
  <si>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</si>
  <si>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</si>
  <si>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</si>
  <si>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</si>
  <si>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</si>
  <si>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</si>
  <si>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</si>
  <si>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</si>
  <si>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</si>
  <si>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</si>
  <si>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</si>
  <si>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</si>
  <si>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</si>
  <si>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</si>
  <si>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</si>
  <si>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</si>
  <si>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</si>
  <si>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</si>
  <si>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</si>
  <si>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</si>
  <si>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</si>
  <si>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</si>
  <si>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</si>
  <si>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</si>
  <si>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</si>
  <si>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</si>
  <si>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</si>
  <si>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</si>
  <si>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</si>
  <si>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</si>
  <si>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</si>
  <si>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</si>
  <si>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</si>
  <si>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</si>
  <si>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</si>
  <si>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</si>
  <si>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</si>
  <si>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</si>
  <si>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</si>
  <si>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</si>
  <si>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</si>
  <si>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</si>
  <si>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</si>
  <si>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</si>
  <si>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</si>
  <si>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</si>
  <si>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</si>
  <si>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</si>
  <si>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</si>
  <si>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</si>
  <si>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</si>
  <si>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</si>
  <si>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</si>
  <si>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</si>
  <si>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</si>
  <si>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</si>
  <si>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</si>
  <si>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</si>
  <si>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</si>
  <si>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</si>
  <si>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</si>
  <si>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</si>
  <si>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</si>
  <si>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</si>
  <si>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</si>
  <si>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</si>
  <si>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</si>
  <si>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</si>
  <si>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</si>
  <si>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</si>
  <si>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</si>
  <si>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</si>
  <si>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</si>
  <si>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</si>
  <si>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</si>
  <si>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</si>
  <si>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</si>
  <si>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</si>
  <si>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</si>
  <si>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</si>
  <si>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</si>
  <si>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</si>
  <si>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</si>
  <si>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</si>
  <si>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</si>
  <si>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</si>
  <si>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</si>
  <si>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</si>
  <si>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</si>
  <si>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</si>
  <si>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</si>
  <si>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</si>
  <si>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</si>
  <si>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</si>
  <si>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</si>
  <si>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</si>
  <si>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</si>
  <si>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</si>
  <si>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</si>
  <si>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</si>
  <si>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</si>
  <si>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</si>
  <si>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</si>
  <si>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</si>
  <si>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</si>
  <si>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</si>
  <si>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</si>
  <si>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</si>
  <si>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</si>
  <si>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</si>
  <si>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</si>
  <si>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</si>
  <si>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</si>
  <si>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</si>
  <si>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</si>
  <si>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</si>
  <si>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</si>
  <si>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</si>
  <si>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</si>
  <si>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</si>
  <si>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</si>
  <si>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</si>
  <si>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</si>
  <si>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</si>
  <si>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</si>
  <si>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</si>
  <si>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</si>
  <si>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</si>
  <si>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</si>
  <si>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</si>
  <si>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</si>
  <si>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</si>
  <si>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</si>
  <si>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</si>
  <si>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</si>
  <si>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</si>
  <si>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</si>
  <si>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</si>
  <si>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</si>
  <si>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</si>
  <si>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</si>
  <si>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</si>
  <si>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</si>
  <si>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</si>
  <si>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</si>
  <si>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</si>
  <si>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</si>
  <si>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</si>
  <si>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</si>
  <si>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</si>
  <si>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</si>
  <si>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</si>
  <si>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</si>
  <si>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</si>
  <si>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</si>
  <si>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</si>
  <si>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</si>
  <si>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</si>
  <si>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</si>
  <si>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</si>
  <si>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</si>
  <si>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</si>
  <si>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</si>
  <si>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</si>
  <si>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</si>
  <si>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</si>
  <si>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</si>
  <si>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</si>
  <si>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</si>
  <si>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</si>
  <si>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</si>
  <si>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</si>
  <si>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</si>
  <si>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</si>
  <si>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</si>
  <si>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</si>
  <si>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</si>
  <si>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</si>
  <si>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</si>
  <si>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</si>
  <si>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</si>
  <si>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</si>
  <si>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</si>
  <si>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</si>
  <si>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</si>
  <si>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</si>
  <si>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</si>
  <si>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</si>
  <si>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</si>
  <si>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</si>
  <si>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</si>
  <si>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</si>
  <si>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</si>
  <si>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</si>
  <si>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</si>
  <si>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</si>
  <si>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</si>
  <si>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</si>
  <si>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</si>
  <si>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</si>
  <si>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</si>
  <si>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</si>
  <si>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</si>
  <si>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</si>
  <si>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</si>
  <si>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</si>
  <si>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</si>
  <si>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</si>
  <si>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</si>
  <si>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</si>
  <si>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</si>
  <si>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</si>
  <si>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</si>
  <si>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</si>
  <si>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</si>
  <si>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</si>
  <si>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</si>
  <si>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</si>
  <si>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</si>
  <si>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</si>
  <si>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</si>
  <si>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</si>
  <si>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</si>
  <si>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</si>
  <si>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</si>
  <si>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</si>
  <si>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</si>
  <si>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</si>
  <si>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</si>
  <si>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</si>
  <si>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</si>
  <si>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</si>
  <si>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</si>
  <si>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</si>
  <si>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</si>
  <si>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</si>
  <si>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</si>
  <si>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</si>
  <si>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</si>
  <si>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</si>
  <si>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</si>
  <si>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</si>
  <si>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</si>
  <si>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</si>
  <si>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</si>
  <si>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</si>
  <si>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</si>
  <si>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</si>
  <si>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</si>
  <si>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</si>
  <si>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</si>
  <si>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</si>
  <si>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</si>
  <si>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</si>
  <si>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</si>
  <si>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</si>
  <si>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</si>
  <si>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</si>
  <si>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</si>
  <si>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</si>
  <si>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</si>
  <si>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</si>
  <si>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</si>
  <si>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</si>
  <si>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</si>
  <si>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</si>
  <si>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</si>
  <si>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</si>
  <si>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</si>
  <si>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</si>
  <si>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</si>
  <si>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</si>
  <si>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</si>
  <si>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</si>
  <si>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</si>
  <si>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</si>
  <si>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</si>
  <si>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</si>
  <si>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</si>
  <si>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</si>
  <si>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</si>
  <si>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</si>
  <si>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</si>
  <si>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</si>
  <si>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</si>
  <si>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</si>
  <si>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</si>
  <si>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</si>
  <si>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</si>
  <si>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</si>
  <si>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</si>
  <si>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</si>
  <si>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</si>
  <si>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</si>
  <si>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</si>
  <si>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</si>
  <si>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</si>
  <si>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</si>
  <si>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</si>
  <si>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</si>
  <si>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</si>
  <si>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</si>
  <si>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</si>
  <si>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</si>
  <si>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</si>
  <si>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</si>
  <si>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</si>
  <si>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</si>
  <si>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</si>
  <si>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</si>
  <si>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</si>
  <si>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</si>
  <si>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</si>
  <si>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</si>
  <si>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</si>
  <si>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</si>
  <si>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</si>
  <si>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</si>
  <si>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</si>
  <si>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</si>
  <si>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</si>
  <si>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</si>
  <si>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</si>
  <si>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</si>
  <si>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</si>
  <si>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</si>
  <si>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</si>
  <si>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</si>
  <si>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</si>
  <si>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</si>
  <si>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</si>
  <si>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</si>
  <si>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</si>
  <si>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</si>
  <si>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</si>
  <si>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</si>
  <si>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</si>
  <si>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</si>
  <si>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</si>
  <si>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</si>
  <si>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</si>
  <si>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</si>
  <si>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</si>
  <si>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</si>
  <si>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</si>
  <si>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</si>
  <si>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</si>
  <si>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</si>
  <si>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</si>
  <si>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</si>
  <si>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</si>
  <si>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</si>
  <si>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</si>
  <si>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</si>
  <si>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</si>
  <si>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</si>
  <si>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</si>
  <si>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</si>
  <si>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</si>
  <si>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</si>
  <si>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</si>
  <si>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</si>
  <si>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</si>
  <si>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</si>
  <si>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</si>
  <si>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</si>
  <si>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</si>
  <si>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</si>
  <si>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</si>
  <si>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</si>
  <si>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</si>
  <si>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</si>
  <si>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</si>
  <si>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</si>
  <si>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</si>
  <si>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</si>
  <si>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</si>
  <si>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</si>
  <si>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</si>
  <si>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</si>
  <si>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</si>
  <si>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</si>
  <si>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</si>
  <si>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</si>
  <si>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</si>
  <si>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</si>
  <si>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</si>
  <si>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</si>
  <si>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</si>
  <si>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</si>
  <si>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</si>
  <si>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</si>
  <si>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</si>
  <si>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</si>
  <si>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</si>
  <si>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</si>
  <si>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</si>
  <si>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</si>
  <si>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</si>
  <si>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</si>
  <si>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</si>
  <si>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</si>
  <si>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</si>
  <si>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</si>
  <si>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</si>
  <si>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</si>
  <si>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</si>
  <si>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</si>
  <si>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</si>
  <si>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</si>
  <si>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</si>
  <si>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</si>
  <si>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</si>
  <si>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</si>
  <si>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</si>
  <si>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</si>
  <si>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</si>
  <si>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</si>
  <si>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</si>
  <si>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</si>
  <si>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</si>
  <si>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</si>
  <si>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</si>
  <si>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</si>
  <si>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</si>
  <si>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</si>
  <si>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</si>
  <si>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</si>
  <si>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</si>
  <si>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</si>
  <si>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</si>
  <si>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</si>
  <si>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</si>
  <si>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</si>
  <si>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</si>
  <si>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</si>
  <si>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</si>
  <si>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</si>
  <si>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</si>
  <si>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</si>
  <si>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</si>
  <si>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</si>
  <si>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</si>
  <si>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</si>
  <si>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</si>
  <si>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</si>
  <si>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</si>
  <si>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</si>
  <si>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</si>
  <si>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</si>
  <si>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</si>
  <si>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</si>
  <si>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</si>
  <si>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</si>
  <si>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</si>
  <si>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</si>
  <si>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</si>
  <si>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</si>
  <si>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</si>
  <si>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</si>
  <si>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</si>
  <si>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</si>
  <si>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</si>
  <si>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</si>
  <si>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</si>
  <si>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</si>
  <si>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</si>
  <si>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</si>
  <si>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</si>
  <si>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</si>
  <si>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</si>
  <si>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</si>
  <si>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</si>
  <si>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</si>
  <si>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</si>
  <si>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</si>
  <si>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</si>
  <si>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</si>
  <si>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</si>
  <si>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</si>
  <si>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</si>
  <si>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</si>
  <si>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</si>
  <si>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</si>
  <si>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</si>
  <si>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</si>
  <si>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</si>
  <si>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</si>
  <si>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</si>
  <si>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</si>
  <si>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</si>
  <si>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</si>
  <si>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</si>
  <si>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</si>
  <si>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</si>
  <si>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</si>
  <si>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</si>
  <si>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</si>
  <si>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</si>
  <si>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</si>
  <si>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</si>
  <si>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</si>
  <si>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</si>
  <si>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</si>
  <si>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</si>
  <si>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</si>
  <si>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</si>
  <si>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</si>
  <si>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</si>
  <si>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</si>
  <si>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</si>
  <si>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</si>
  <si>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</si>
  <si>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</si>
  <si>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</si>
  <si>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</si>
  <si>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</si>
  <si>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</si>
  <si>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</si>
  <si>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</si>
  <si>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</si>
  <si>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</si>
  <si>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</si>
  <si>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</si>
  <si>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</si>
  <si>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</si>
  <si>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</si>
  <si>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</si>
  <si>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</si>
  <si>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</si>
  <si>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</si>
  <si>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</si>
  <si>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</si>
  <si>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</si>
  <si>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</si>
  <si>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</si>
  <si>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</si>
  <si>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</si>
  <si>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</si>
  <si>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</si>
  <si>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</si>
  <si>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</si>
  <si>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</si>
  <si>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</si>
  <si>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</si>
  <si>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</si>
  <si>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</si>
  <si>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</si>
  <si>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</si>
  <si>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</si>
  <si>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</si>
  <si>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</si>
  <si>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</si>
  <si>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</si>
  <si>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</si>
  <si>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</si>
  <si>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</si>
  <si>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</si>
  <si>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</si>
  <si>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</si>
  <si>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</si>
  <si>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</si>
  <si>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</si>
  <si>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</si>
  <si>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</si>
  <si>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</si>
  <si>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</si>
  <si>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</si>
  <si>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</si>
  <si>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</si>
  <si>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</si>
  <si>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</si>
  <si>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</si>
  <si>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</si>
  <si>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</si>
  <si>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</si>
  <si>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</si>
  <si>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</si>
  <si>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</si>
  <si>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</si>
  <si>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</si>
  <si>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</si>
  <si>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</si>
  <si>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</si>
  <si>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</si>
  <si>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</si>
  <si>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</si>
  <si>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</si>
  <si>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</si>
  <si>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</si>
  <si>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</si>
  <si>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</si>
  <si>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</si>
  <si>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</si>
  <si>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</si>
  <si>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</si>
  <si>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</si>
  <si>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</si>
  <si>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</si>
  <si>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</si>
  <si>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</si>
  <si>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</si>
  <si>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</si>
  <si>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</si>
  <si>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</si>
  <si>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</si>
  <si>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</si>
  <si>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</si>
  <si>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</si>
  <si>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</si>
  <si>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</si>
  <si>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</si>
  <si>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</si>
  <si>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</si>
  <si>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</si>
  <si>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</si>
  <si>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</si>
  <si>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</si>
  <si>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</si>
  <si>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</si>
  <si>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</si>
  <si>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</si>
  <si>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</si>
  <si>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</si>
  <si>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</si>
  <si>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</si>
  <si>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</si>
  <si>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</si>
  <si>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</si>
  <si>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</si>
  <si>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</si>
  <si>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</si>
  <si>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</si>
  <si>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</si>
  <si>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</si>
  <si>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</si>
  <si>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</si>
  <si>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</si>
  <si>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</si>
  <si>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</si>
  <si>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</si>
  <si>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</si>
  <si>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</si>
  <si>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</si>
  <si>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</si>
  <si>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</si>
  <si>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</si>
  <si>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</si>
  <si>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</si>
  <si>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</si>
  <si>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</si>
  <si>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</si>
  <si>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</si>
  <si>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</si>
  <si>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</si>
  <si>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</si>
  <si>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</si>
  <si>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</si>
  <si>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</si>
  <si>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</si>
  <si>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</si>
  <si>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</si>
  <si>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</si>
  <si>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</si>
  <si>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</si>
  <si>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</si>
  <si>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</si>
  <si>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</si>
  <si>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</si>
  <si>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</si>
  <si>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</si>
  <si>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</si>
  <si>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</si>
  <si>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</si>
  <si>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</si>
  <si>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</si>
  <si>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</si>
  <si>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</si>
  <si>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</si>
  <si>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</si>
  <si>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</si>
  <si>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</si>
  <si>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</si>
  <si>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</si>
  <si>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</si>
  <si>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</si>
  <si>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</si>
  <si>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</si>
  <si>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</si>
  <si>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</si>
  <si>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</si>
  <si>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</si>
  <si>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</si>
  <si>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</si>
  <si>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</si>
  <si>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</si>
  <si>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</si>
  <si>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</si>
  <si>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</si>
  <si>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</si>
  <si>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</si>
  <si>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</si>
  <si>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</si>
  <si>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</si>
  <si>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</si>
  <si>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</si>
  <si>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</si>
  <si>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</si>
  <si>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</si>
  <si>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</si>
  <si>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</si>
  <si>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</si>
  <si>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</si>
  <si>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</si>
  <si>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</si>
  <si>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</si>
  <si>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</si>
  <si>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</si>
  <si>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</si>
  <si>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</si>
  <si>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</si>
  <si>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</si>
  <si>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</si>
  <si>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</si>
  <si>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</si>
  <si>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</si>
  <si>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</si>
  <si>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</si>
  <si>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</si>
  <si>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</si>
  <si>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</si>
  <si>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</si>
  <si>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</si>
  <si>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</si>
  <si>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</si>
  <si>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</si>
  <si>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</si>
  <si>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</si>
  <si>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</si>
  <si>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</si>
  <si>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</si>
  <si>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</si>
  <si>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</si>
  <si>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</si>
  <si>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</si>
  <si>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</si>
  <si>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</si>
  <si>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</si>
  <si>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</si>
  <si>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</si>
  <si>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</si>
  <si>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</si>
  <si>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</si>
  <si>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</si>
  <si>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</si>
  <si>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</si>
  <si>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</si>
  <si>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</si>
  <si>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</si>
  <si>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</si>
  <si>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</si>
  <si>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</si>
  <si>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</si>
  <si>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</si>
  <si>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</si>
  <si>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</si>
  <si>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</si>
  <si>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</si>
  <si>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</si>
  <si>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</si>
  <si>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</si>
  <si>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</si>
  <si>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</si>
  <si>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</si>
  <si>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</si>
  <si>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</si>
  <si>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</si>
  <si>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</si>
  <si>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</si>
  <si>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</si>
  <si>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</si>
  <si>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</si>
  <si>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</si>
  <si>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</si>
  <si>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</si>
  <si>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</si>
  <si>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</si>
  <si>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</si>
  <si>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</si>
  <si>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</si>
  <si>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</si>
  <si>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</si>
  <si>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</si>
  <si>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</si>
  <si>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</si>
  <si>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</si>
  <si>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</si>
  <si>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</si>
  <si>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</si>
  <si>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</si>
  <si>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</si>
  <si>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</si>
  <si>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</si>
  <si>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</si>
  <si>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</si>
  <si>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</si>
  <si>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</si>
  <si>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</si>
  <si>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</si>
  <si>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</si>
  <si>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</si>
  <si>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</si>
  <si>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</si>
  <si>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</si>
  <si>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</si>
  <si>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</si>
  <si>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</si>
  <si>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</si>
  <si>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</si>
  <si>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</si>
  <si>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</si>
  <si>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</si>
  <si>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</si>
  <si>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</si>
  <si>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</si>
  <si>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</si>
  <si>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</si>
  <si>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</si>
  <si>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</si>
  <si>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</si>
  <si>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</si>
  <si>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</si>
  <si>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</si>
  <si>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</si>
  <si>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</si>
  <si>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</si>
  <si>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</si>
  <si>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</si>
  <si>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</si>
  <si>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</si>
  <si>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</si>
  <si>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</si>
  <si>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</si>
  <si>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</si>
  <si>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</si>
  <si>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</si>
  <si>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</si>
  <si>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</si>
  <si>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</si>
  <si>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</si>
  <si>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</si>
  <si>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</si>
  <si>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</si>
  <si>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</si>
  <si>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</si>
  <si>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</si>
  <si>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</si>
  <si>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</si>
  <si>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</si>
  <si>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</si>
  <si>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</si>
  <si>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</si>
  <si>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</si>
  <si>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</si>
  <si>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</si>
  <si>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</si>
  <si>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</si>
  <si>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</si>
  <si>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</si>
  <si>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</si>
  <si>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</si>
  <si>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</si>
  <si>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</si>
  <si>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</si>
  <si>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</si>
  <si>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</si>
  <si>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</si>
  <si>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</si>
  <si>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</si>
  <si>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</si>
  <si>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</si>
  <si>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</si>
  <si>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</si>
  <si>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</si>
  <si>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</si>
  <si>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</si>
  <si>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</si>
  <si>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</si>
  <si>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</si>
  <si>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</si>
  <si>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</si>
  <si>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</si>
  <si>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</si>
  <si>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</si>
  <si>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</si>
  <si>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</si>
  <si>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</si>
  <si>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</si>
  <si>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</si>
  <si>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</si>
  <si>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</si>
  <si>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</si>
  <si>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</si>
  <si>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</si>
  <si>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</si>
  <si>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</si>
  <si>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</si>
  <si>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</si>
  <si>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</si>
  <si>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</si>
  <si>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</si>
  <si>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</si>
  <si>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</si>
  <si>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</si>
  <si>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</si>
  <si>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</si>
  <si>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</si>
  <si>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</si>
  <si>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</si>
  <si>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</si>
  <si>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</si>
  <si>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</si>
  <si>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</si>
  <si>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</si>
  <si>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</si>
  <si>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</si>
  <si>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</si>
  <si>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</si>
  <si>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</si>
  <si>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</si>
  <si>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</si>
  <si>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</si>
  <si>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</si>
  <si>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</si>
  <si>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</si>
  <si>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</si>
  <si>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</si>
  <si>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</si>
  <si>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</si>
  <si>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</si>
  <si>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</si>
  <si>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</si>
  <si>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</si>
  <si>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</si>
  <si>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</si>
  <si>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</si>
  <si>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</si>
  <si>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</si>
  <si>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</si>
  <si>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</si>
  <si>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</si>
  <si>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</si>
  <si>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</si>
  <si>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</si>
  <si>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</si>
  <si>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</si>
  <si>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</si>
  <si>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</si>
  <si>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</si>
  <si>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</si>
  <si>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</si>
  <si>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</si>
  <si>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</si>
  <si>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</si>
  <si>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</si>
  <si>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</si>
  <si>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</si>
  <si>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</si>
  <si>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</si>
  <si>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</si>
  <si>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</si>
  <si>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</si>
  <si>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</si>
  <si>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</si>
  <si>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</si>
  <si>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</si>
  <si>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</si>
  <si>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</si>
  <si>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</si>
  <si>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</si>
  <si>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</si>
  <si>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</si>
  <si>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</si>
  <si>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</si>
  <si>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</si>
  <si>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</si>
  <si>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</si>
  <si>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</si>
  <si>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</si>
  <si>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</si>
  <si>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</si>
  <si>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</si>
  <si>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</si>
  <si>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</si>
  <si>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</si>
  <si>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</si>
  <si>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</si>
  <si>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</si>
  <si>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</si>
  <si>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</si>
  <si>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</si>
  <si>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</si>
  <si>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</si>
  <si>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</si>
  <si>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</si>
  <si>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</si>
  <si>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</si>
  <si>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</si>
  <si>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</si>
  <si>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</si>
  <si>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</si>
  <si>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</si>
  <si>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</si>
  <si>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</si>
  <si>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</si>
  <si>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</si>
  <si>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</si>
  <si>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</si>
  <si>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</si>
  <si>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</si>
  <si>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</si>
  <si>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</si>
  <si>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</si>
  <si>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</si>
  <si>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</si>
  <si>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</si>
  <si>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</si>
  <si>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</si>
  <si>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</si>
  <si>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</si>
  <si>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</si>
  <si>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</si>
  <si>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</si>
  <si>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</si>
  <si>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</si>
  <si>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</si>
  <si>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</si>
  <si>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</si>
  <si>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</si>
  <si>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</si>
  <si>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</si>
  <si>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</si>
  <si>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</si>
  <si>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</si>
  <si>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</si>
  <si>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</si>
  <si>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</si>
  <si>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</si>
  <si>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</si>
  <si>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</si>
  <si>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</si>
  <si>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</si>
  <si>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</si>
  <si>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</si>
  <si>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</si>
  <si>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</si>
  <si>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</si>
  <si>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</si>
  <si>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</si>
  <si>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</si>
  <si>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</si>
  <si>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</si>
  <si>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</si>
  <si>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</si>
  <si>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</si>
  <si>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</si>
  <si>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</si>
  <si>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</si>
  <si>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</si>
  <si>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</si>
  <si>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</si>
  <si>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</si>
  <si>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</si>
  <si>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</si>
  <si>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</si>
  <si>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</si>
  <si>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</si>
  <si>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</si>
  <si>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</si>
  <si>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</si>
  <si>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</si>
  <si>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</si>
  <si>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</si>
  <si>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</si>
  <si>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</si>
  <si>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</si>
  <si>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</si>
  <si>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</si>
  <si>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</si>
  <si>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</si>
  <si>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</si>
  <si>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</si>
  <si>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</si>
  <si>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</si>
  <si>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</si>
  <si>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</si>
  <si>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</si>
  <si>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</si>
  <si>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</si>
  <si>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</si>
  <si>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</si>
  <si>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</si>
  <si>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</si>
  <si>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</si>
  <si>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</si>
  <si>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</si>
  <si>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</si>
  <si>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</si>
  <si>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</si>
  <si>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</si>
  <si>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</si>
  <si>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</si>
  <si>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</si>
  <si>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</si>
  <si>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</si>
  <si>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</si>
  <si>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</si>
  <si>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</si>
  <si>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</si>
  <si>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</si>
  <si>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</si>
  <si>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</si>
  <si>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</si>
  <si>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</si>
  <si>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</si>
  <si>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</si>
  <si>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</si>
  <si>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</si>
  <si>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</si>
  <si>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</si>
  <si>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</si>
  <si>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</si>
  <si>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</si>
  <si>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</si>
  <si>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</si>
  <si>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</si>
  <si>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</si>
  <si>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</si>
  <si>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</si>
  <si>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</si>
  <si>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</si>
  <si>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</si>
  <si>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</si>
  <si>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</si>
  <si>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</si>
  <si>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</si>
  <si>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</si>
  <si>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</si>
  <si>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</si>
  <si>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</si>
  <si>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</si>
  <si>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</si>
  <si>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</si>
  <si>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</si>
  <si>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</si>
  <si>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</si>
  <si>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</si>
  <si>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</si>
  <si>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</si>
  <si>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</si>
  <si>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</si>
  <si>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</si>
  <si>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</si>
  <si>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</si>
  <si>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</si>
  <si>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</si>
  <si>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</si>
  <si>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</si>
  <si>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</si>
  <si>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</si>
  <si>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</si>
  <si>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</si>
  <si>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</si>
  <si>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</si>
  <si>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</si>
  <si>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</si>
  <si>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</si>
  <si>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</si>
  <si>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</si>
  <si>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</si>
  <si>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</si>
  <si>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</si>
  <si>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</si>
  <si>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</si>
  <si>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</si>
  <si>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</si>
  <si>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</si>
  <si>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</si>
  <si>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</si>
  <si>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</si>
  <si>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</si>
  <si>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</si>
  <si>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</si>
  <si>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</si>
  <si>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</si>
  <si>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</si>
  <si>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</si>
  <si>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</si>
  <si>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</si>
  <si>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</si>
  <si>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</si>
  <si>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</si>
  <si>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</si>
  <si>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</si>
  <si>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</si>
  <si>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</si>
  <si>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</si>
  <si>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</si>
  <si>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</si>
  <si>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</si>
  <si>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</si>
  <si>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</si>
  <si>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</si>
  <si>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</si>
  <si>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</si>
  <si>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</si>
  <si>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</si>
  <si>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</si>
  <si>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</si>
  <si>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</si>
  <si>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</si>
  <si>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</si>
  <si>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</si>
  <si>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</si>
  <si>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</si>
  <si>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</si>
  <si>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</si>
  <si>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</si>
  <si>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</si>
  <si>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</si>
  <si>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</si>
  <si>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</si>
  <si>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</si>
  <si>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</si>
  <si>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</si>
  <si>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</si>
  <si>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</si>
  <si>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</si>
  <si>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</si>
  <si>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</si>
  <si>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</si>
  <si>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</si>
  <si>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</si>
  <si>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</si>
  <si>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</si>
  <si>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</si>
  <si>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</si>
  <si>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</si>
  <si>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</si>
  <si>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</si>
  <si>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</si>
  <si>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</si>
  <si>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</si>
  <si>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</si>
  <si>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</si>
  <si>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</si>
  <si>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</si>
  <si>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</si>
  <si>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</si>
  <si>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</si>
  <si>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</si>
  <si>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</si>
  <si>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</si>
  <si>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</si>
  <si>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</si>
  <si>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</si>
  <si>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</si>
  <si>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</si>
  <si>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</si>
  <si>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</si>
  <si>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</si>
  <si>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</si>
  <si>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</si>
  <si>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</si>
  <si>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</si>
  <si>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</si>
  <si>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</si>
  <si>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</si>
  <si>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</si>
  <si>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</si>
  <si>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</si>
  <si>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</si>
  <si>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</si>
  <si>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</si>
  <si>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</si>
  <si>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</si>
  <si>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</si>
  <si>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</si>
  <si>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</si>
  <si>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</si>
  <si>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</si>
  <si>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</si>
  <si>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</si>
  <si>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</si>
  <si>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</si>
  <si>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</si>
  <si>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</si>
  <si>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</si>
  <si>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</si>
  <si>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</si>
  <si>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</si>
  <si>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</si>
  <si>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</si>
  <si>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</si>
  <si>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</si>
  <si>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</si>
  <si>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</si>
  <si>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</si>
  <si>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</si>
  <si>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</si>
  <si>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</si>
  <si>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</si>
  <si>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</si>
  <si>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</si>
  <si>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</si>
  <si>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</si>
  <si>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</si>
  <si>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</si>
  <si>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</si>
  <si>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</si>
  <si>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</si>
  <si>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</si>
  <si>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</si>
  <si>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</si>
  <si>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</si>
  <si>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</si>
  <si>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</si>
  <si>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</si>
  <si>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</si>
  <si>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</si>
  <si>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</si>
  <si>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</si>
  <si>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</si>
  <si>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</si>
  <si>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</si>
  <si>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</si>
  <si>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</si>
  <si>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</si>
  <si>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</si>
  <si>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</si>
  <si>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</si>
  <si>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</si>
  <si>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</si>
  <si>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</si>
  <si>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</si>
  <si>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</si>
  <si>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</si>
  <si>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</si>
  <si>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</si>
  <si>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</si>
  <si>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</si>
  <si>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</si>
  <si>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</si>
  <si>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</si>
  <si>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</si>
  <si>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</si>
  <si>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</si>
  <si>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</si>
  <si>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</si>
  <si>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</si>
  <si>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</si>
  <si>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</si>
  <si>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</si>
  <si>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</si>
  <si>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</si>
  <si>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</si>
  <si>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</si>
  <si>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</si>
  <si>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</si>
  <si>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</si>
  <si>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</si>
  <si>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</si>
  <si>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</si>
  <si>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</si>
  <si>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</si>
  <si>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</si>
  <si>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</si>
  <si>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</si>
  <si>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</si>
  <si>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</si>
  <si>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</si>
  <si>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</si>
  <si>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</si>
  <si>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</si>
  <si>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</si>
  <si>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</si>
  <si>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</si>
  <si>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</si>
  <si>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</si>
  <si>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</si>
  <si>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</si>
  <si>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</si>
  <si>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</si>
  <si>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</si>
  <si>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</si>
  <si>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</si>
  <si>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</si>
  <si>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</si>
  <si>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</si>
  <si>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</si>
  <si>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</si>
  <si>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</si>
  <si>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</si>
  <si>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</si>
  <si>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</si>
  <si>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</si>
  <si>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</si>
  <si>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</si>
  <si>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</si>
  <si>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</si>
  <si>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</si>
  <si>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</si>
  <si>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</si>
  <si>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</si>
  <si>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</si>
  <si>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</si>
  <si>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</si>
  <si>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</si>
  <si>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</si>
  <si>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</si>
  <si>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</si>
  <si>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</si>
  <si>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</si>
  <si>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</si>
  <si>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</si>
  <si>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</si>
  <si>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</si>
  <si>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</si>
  <si>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</si>
  <si>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</si>
  <si>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</si>
  <si>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</si>
  <si>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</si>
  <si>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</si>
  <si>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</si>
  <si>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</si>
  <si>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</si>
  <si>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</si>
  <si>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</si>
  <si>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</si>
  <si>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</si>
  <si>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</si>
  <si>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</si>
  <si>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</si>
  <si>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</si>
  <si>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</si>
  <si>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</si>
  <si>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</si>
  <si>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</si>
  <si>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</si>
  <si>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</si>
  <si>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</si>
  <si>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</si>
  <si>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</si>
  <si>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</si>
  <si>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</si>
  <si>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</si>
  <si>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</si>
  <si>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</si>
  <si>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</si>
  <si>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</si>
  <si>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</si>
  <si>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</si>
  <si>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</si>
  <si>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</si>
  <si>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</si>
  <si>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</si>
  <si>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</si>
  <si>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</si>
  <si>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</si>
  <si>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</si>
  <si>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</si>
  <si>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</si>
  <si>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</si>
  <si>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</si>
  <si>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</si>
  <si>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</si>
  <si>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</si>
  <si>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</si>
  <si>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</si>
  <si>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</si>
  <si>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</si>
  <si>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</si>
  <si>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</si>
  <si>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</si>
  <si>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</si>
  <si>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</si>
  <si>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</si>
  <si>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</si>
  <si>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</si>
  <si>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</si>
  <si>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</si>
  <si>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</si>
  <si>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</si>
  <si>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</si>
  <si>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</si>
  <si>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</si>
  <si>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</si>
  <si>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</si>
  <si>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</si>
  <si>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</si>
  <si>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</si>
  <si>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</si>
  <si>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</si>
  <si>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</si>
  <si>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</si>
  <si>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</si>
  <si>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</si>
  <si>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</si>
  <si>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</si>
  <si>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</si>
  <si>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</si>
  <si>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</si>
  <si>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</si>
  <si>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</si>
  <si>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</si>
  <si>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</si>
  <si>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</si>
  <si>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</si>
  <si>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</si>
  <si>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</si>
  <si>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</si>
  <si>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</si>
  <si>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</si>
  <si>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</si>
  <si>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</si>
  <si>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</si>
  <si>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</si>
  <si>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</si>
  <si>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</si>
  <si>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</si>
  <si>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</si>
  <si>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</si>
  <si>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</si>
  <si>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</si>
  <si>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</si>
  <si>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</si>
  <si>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</si>
  <si>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</si>
  <si>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</si>
  <si>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</si>
  <si>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</si>
  <si>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</si>
  <si>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</si>
  <si>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</si>
  <si>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</si>
  <si>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</si>
  <si>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</si>
  <si>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</si>
  <si>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</si>
  <si>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</si>
  <si>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</si>
  <si>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</si>
  <si>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</si>
  <si>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</si>
  <si>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</si>
  <si>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</si>
  <si>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</si>
  <si>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</si>
  <si>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</si>
  <si>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</si>
  <si>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</si>
  <si>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</si>
  <si>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</si>
  <si>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</si>
  <si>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</si>
  <si>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</si>
  <si>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</si>
  <si>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</si>
  <si>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</si>
  <si>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</si>
  <si>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</si>
  <si>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</si>
  <si>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</si>
  <si>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</si>
  <si>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</si>
  <si>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</si>
  <si>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</si>
  <si>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</si>
  <si>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</si>
  <si>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</si>
  <si>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</si>
  <si>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</si>
  <si>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</si>
  <si>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</si>
  <si>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</si>
  <si>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</si>
  <si>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</si>
  <si>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</si>
  <si>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</si>
  <si>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</si>
  <si>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</si>
  <si>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</si>
  <si>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</si>
  <si>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</si>
  <si>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</si>
  <si>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</si>
  <si>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</si>
  <si>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</si>
  <si>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</si>
  <si>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</si>
  <si>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</si>
  <si>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</si>
  <si>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</si>
  <si>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</si>
  <si>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</si>
  <si>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</si>
  <si>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</si>
  <si>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</si>
  <si>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</si>
  <si>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</si>
  <si>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</si>
  <si>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</si>
  <si>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</si>
  <si>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</si>
  <si>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</si>
  <si>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</si>
  <si>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</si>
  <si>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</si>
  <si>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</si>
  <si>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</si>
  <si>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</si>
  <si>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</si>
  <si>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</si>
  <si>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</si>
  <si>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</si>
  <si>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</si>
  <si>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</si>
  <si>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</si>
  <si>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</si>
  <si>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</si>
  <si>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</si>
  <si>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</si>
  <si>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</si>
  <si>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</si>
  <si>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</si>
  <si>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</si>
  <si>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</si>
  <si>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</si>
  <si>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</si>
  <si>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</si>
  <si>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</si>
  <si>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</si>
  <si>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</si>
  <si>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</si>
  <si>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</si>
  <si>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</si>
  <si>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</si>
  <si>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</si>
  <si>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</si>
  <si>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</si>
  <si>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</si>
  <si>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</si>
  <si>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</si>
  <si>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</si>
  <si>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</si>
  <si>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</si>
  <si>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</si>
  <si>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</si>
  <si>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</si>
  <si>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</si>
  <si>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</si>
  <si>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</si>
  <si>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</si>
  <si>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</si>
  <si>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</si>
  <si>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</si>
  <si>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</si>
  <si>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</si>
  <si>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</si>
  <si>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</si>
  <si>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</si>
  <si>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</si>
  <si>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</si>
  <si>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</si>
  <si>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</si>
  <si>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</si>
  <si>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</si>
  <si>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</si>
  <si>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</si>
  <si>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</si>
  <si>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</si>
  <si>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</si>
  <si>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</si>
  <si>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</si>
  <si>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</si>
  <si>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</si>
  <si>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</si>
  <si>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</si>
  <si>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</si>
  <si>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</si>
  <si>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</si>
  <si>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</si>
  <si>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</si>
  <si>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</si>
  <si>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</si>
  <si>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</si>
  <si>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</si>
  <si>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</si>
  <si>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</si>
  <si>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</si>
  <si>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</si>
  <si>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</si>
  <si>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</si>
  <si>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</si>
  <si>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</si>
  <si>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</si>
  <si>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</si>
  <si>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</si>
  <si>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</si>
  <si>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</si>
  <si>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</si>
  <si>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</si>
  <si>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</si>
  <si>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</si>
  <si>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</si>
  <si>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</si>
  <si>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</si>
  <si>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</si>
  <si>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</si>
  <si>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</si>
  <si>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</si>
  <si>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</si>
  <si>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</si>
  <si>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</si>
  <si>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</si>
  <si>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</si>
  <si>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</si>
  <si>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</si>
  <si>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</si>
  <si>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</si>
  <si>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</si>
  <si>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</si>
  <si>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</si>
  <si>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</si>
  <si>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</si>
  <si>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</si>
  <si>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</si>
  <si>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</si>
  <si>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</si>
  <si>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</si>
  <si>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</si>
  <si>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</si>
  <si>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</si>
  <si>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</si>
  <si>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</si>
  <si>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</si>
  <si>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</si>
  <si>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</si>
  <si>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</si>
  <si>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</si>
  <si>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</si>
  <si>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</si>
  <si>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</si>
  <si>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</si>
  <si>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</si>
  <si>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</si>
  <si>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</si>
  <si>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</si>
  <si>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</si>
  <si>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</si>
  <si>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</si>
  <si>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</si>
  <si>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</si>
  <si>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</si>
  <si>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</si>
  <si>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</si>
  <si>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</si>
  <si>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</si>
  <si>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</si>
  <si>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</si>
  <si>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</si>
  <si>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</si>
  <si>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</si>
  <si>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</si>
  <si>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</si>
  <si>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</si>
  <si>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</si>
  <si>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</si>
  <si>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</si>
  <si>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</si>
  <si>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</si>
  <si>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</si>
  <si>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</si>
  <si>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</si>
  <si>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</si>
  <si>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</si>
  <si>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</si>
  <si>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</si>
  <si>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</si>
  <si>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</si>
  <si>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</si>
  <si>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</si>
  <si>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</si>
  <si>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</si>
  <si>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</si>
  <si>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</si>
  <si>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</si>
  <si>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</si>
  <si>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</si>
  <si>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</si>
  <si>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</si>
  <si>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</si>
  <si>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</si>
  <si>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</si>
  <si>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</si>
  <si>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</si>
  <si>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</si>
  <si>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</si>
  <si>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</si>
  <si>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</si>
  <si>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</si>
  <si>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</si>
  <si>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</si>
  <si>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</si>
  <si>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</si>
  <si>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</si>
  <si>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</si>
  <si>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</si>
  <si>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</si>
  <si>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</si>
  <si>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</si>
  <si>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</si>
  <si>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</si>
  <si>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</si>
  <si>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</si>
  <si>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</si>
  <si>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</si>
  <si>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</si>
  <si>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</si>
  <si>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</si>
  <si>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</si>
  <si>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</si>
  <si>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</si>
  <si>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</si>
  <si>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</si>
  <si>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</si>
  <si>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</si>
  <si>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</si>
  <si>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</si>
  <si>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</si>
  <si>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</si>
  <si>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</si>
  <si>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</si>
  <si>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</si>
  <si>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</si>
  <si>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</si>
  <si>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</si>
  <si>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</si>
  <si>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</si>
  <si>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</si>
  <si>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</si>
  <si>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</si>
  <si>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</si>
  <si>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</si>
  <si>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</si>
  <si>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</si>
  <si>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</si>
  <si>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</si>
  <si>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</si>
  <si>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</si>
  <si>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</si>
  <si>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</si>
  <si>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</si>
  <si>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</si>
  <si>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</si>
  <si>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</si>
  <si>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</si>
  <si>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</si>
  <si>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</si>
  <si>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</si>
  <si>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</si>
  <si>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</si>
  <si>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</si>
  <si>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</si>
  <si>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</si>
  <si>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</si>
  <si>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</si>
  <si>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</si>
  <si>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</si>
  <si>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</si>
  <si>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</si>
  <si>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</si>
  <si>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</si>
  <si>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</si>
  <si>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</si>
  <si>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</si>
  <si>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</si>
  <si>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</si>
  <si>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</si>
  <si>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</si>
  <si>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</si>
  <si>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</si>
  <si>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</si>
  <si>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</si>
  <si>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</si>
  <si>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</si>
  <si>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</si>
  <si>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</si>
  <si>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</si>
  <si>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</si>
  <si>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</si>
  <si>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</si>
  <si>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</si>
  <si>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</si>
  <si>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</si>
  <si>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</si>
  <si>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</si>
  <si>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</si>
  <si>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</si>
  <si>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</si>
  <si>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</si>
  <si>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</si>
  <si>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</si>
  <si>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</si>
  <si>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</si>
  <si>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</si>
  <si>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</si>
  <si>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</si>
  <si>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</si>
  <si>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</si>
  <si>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</si>
  <si>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</si>
  <si>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</si>
  <si>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</si>
  <si>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</si>
  <si>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</si>
  <si>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</si>
  <si>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</si>
  <si>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</si>
  <si>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</si>
  <si>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</si>
  <si>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</si>
  <si>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</si>
  <si>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</si>
  <si>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</si>
  <si>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</si>
  <si>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</si>
  <si>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</si>
  <si>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</si>
  <si>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</si>
  <si>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</si>
  <si>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</si>
  <si>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</si>
  <si>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</si>
  <si>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</si>
  <si>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</si>
  <si>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</si>
  <si>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</si>
  <si>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</si>
  <si>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</si>
  <si>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</si>
  <si>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</si>
  <si>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</si>
  <si>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</si>
  <si>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</si>
  <si>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</si>
  <si>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</si>
  <si>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</si>
  <si>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</si>
  <si>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</si>
  <si>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</si>
  <si>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</si>
  <si>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</si>
  <si>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</si>
  <si>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</si>
  <si>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</si>
  <si>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</si>
  <si>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</si>
  <si>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</si>
  <si>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</si>
  <si>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</si>
  <si>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</si>
  <si>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</si>
  <si>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</si>
  <si>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</si>
  <si>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</si>
  <si>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</si>
  <si>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</si>
  <si>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</si>
  <si>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</si>
  <si>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</si>
  <si>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</si>
  <si>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</si>
  <si>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</si>
  <si>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</si>
  <si>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</si>
  <si>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</si>
  <si>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</si>
  <si>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</si>
  <si>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</si>
  <si>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</si>
  <si>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</si>
  <si>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</si>
  <si>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</si>
  <si>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</si>
  <si>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</si>
  <si>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</si>
  <si>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</si>
  <si>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</si>
  <si>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</si>
  <si>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</si>
  <si>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</si>
  <si>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</si>
  <si>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</si>
  <si>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</si>
  <si>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</si>
  <si>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</si>
  <si>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</si>
  <si>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</si>
  <si>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</si>
  <si>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</si>
  <si>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</si>
  <si>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</si>
  <si>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</si>
  <si>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</si>
  <si>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</si>
  <si>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</si>
  <si>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</si>
  <si>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</si>
  <si>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</si>
  <si>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</si>
  <si>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</si>
  <si>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</si>
  <si>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</si>
  <si>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</si>
  <si>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</si>
  <si>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</si>
  <si>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</si>
  <si>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</si>
  <si>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</si>
  <si>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</si>
  <si>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</si>
  <si>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</si>
  <si>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</si>
  <si>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</si>
  <si>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</si>
  <si>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</si>
  <si>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</si>
  <si>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</si>
  <si>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</si>
  <si>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</si>
  <si>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</si>
  <si>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</si>
  <si>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</si>
  <si>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</si>
  <si>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</si>
  <si>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</si>
  <si>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</si>
  <si>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</si>
  <si>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</si>
  <si>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</si>
  <si>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</si>
  <si>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</si>
  <si>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</si>
  <si>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</si>
  <si>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</si>
  <si>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</si>
  <si>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</si>
  <si>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</si>
  <si>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</si>
  <si>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</si>
  <si>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</si>
  <si>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</si>
  <si>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</si>
  <si>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</si>
  <si>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</si>
  <si>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</si>
  <si>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</si>
  <si>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</si>
  <si>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</si>
  <si>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</si>
  <si>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</si>
  <si>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</si>
  <si>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</si>
  <si>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</si>
  <si>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</si>
  <si>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</si>
  <si>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</si>
  <si>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</si>
  <si>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</si>
  <si>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</si>
  <si>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</si>
  <si>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</si>
  <si>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</si>
  <si>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</si>
  <si>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</si>
  <si>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</si>
  <si>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</si>
  <si>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</si>
  <si>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</si>
  <si>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</si>
  <si>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</si>
  <si>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</si>
  <si>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</si>
  <si>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</si>
  <si>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</si>
  <si>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</si>
  <si>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</si>
  <si>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</si>
  <si>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</si>
  <si>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</si>
  <si>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</si>
  <si>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</si>
  <si>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</si>
  <si>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</si>
  <si>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</si>
  <si>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</si>
  <si>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</si>
  <si>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</si>
  <si>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</si>
  <si>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</si>
  <si>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</si>
  <si>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</si>
  <si>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</si>
  <si>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</si>
  <si>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</si>
  <si>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</si>
  <si>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</si>
  <si>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</si>
  <si>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</si>
  <si>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</si>
  <si>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</si>
  <si>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</si>
  <si>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</si>
  <si>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</si>
  <si>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</si>
  <si>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</si>
  <si>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</si>
  <si>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</si>
  <si>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</si>
  <si>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</si>
  <si>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</si>
  <si>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</si>
  <si>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</si>
  <si>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</si>
  <si>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</si>
  <si>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</si>
  <si>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</si>
  <si>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</si>
  <si>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</si>
  <si>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</si>
  <si>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</si>
  <si>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</si>
  <si>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</si>
  <si>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</si>
  <si>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</si>
  <si>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</si>
  <si>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</si>
  <si>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</si>
  <si>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</si>
  <si>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</si>
  <si>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</si>
  <si>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</si>
  <si>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</si>
  <si>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</si>
  <si>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</si>
  <si>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</si>
  <si>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</si>
  <si>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</si>
  <si>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</si>
  <si>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</si>
  <si>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</si>
  <si>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</si>
  <si>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</si>
  <si>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</si>
  <si>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</si>
  <si>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</si>
  <si>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</si>
  <si>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</si>
  <si>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</si>
  <si>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</si>
  <si>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</si>
  <si>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</si>
  <si>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</si>
  <si>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</si>
  <si>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</si>
  <si>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</si>
  <si>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</si>
  <si>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</si>
  <si>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</si>
  <si>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</si>
  <si>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</si>
  <si>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</si>
  <si>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</si>
  <si>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</si>
  <si>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</si>
  <si>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</si>
  <si>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</si>
  <si>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</si>
  <si>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</si>
  <si>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</si>
  <si>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</si>
  <si>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</si>
  <si>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</si>
  <si>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</si>
  <si>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</si>
  <si>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</si>
  <si>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</si>
  <si>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</si>
  <si>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</si>
  <si>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</si>
  <si>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</si>
  <si>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</si>
  <si>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</si>
  <si>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</si>
  <si>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</si>
  <si>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</si>
  <si>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</si>
  <si>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</si>
  <si>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</si>
  <si>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</si>
  <si>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</si>
  <si>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</si>
  <si>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</si>
  <si>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</si>
  <si>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</si>
  <si>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</si>
  <si>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</si>
  <si>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</si>
  <si>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</si>
  <si>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</si>
  <si>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</si>
  <si>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</si>
  <si>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</si>
  <si>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</si>
  <si>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</si>
  <si>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</si>
  <si>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</si>
  <si>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</si>
  <si>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</si>
  <si>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</si>
  <si>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</si>
  <si>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</si>
  <si>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</si>
  <si>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</si>
  <si>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</si>
  <si>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</si>
  <si>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</si>
  <si>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</si>
  <si>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</si>
  <si>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</si>
  <si>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</si>
  <si>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</si>
  <si>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</si>
  <si>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</si>
  <si>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</si>
  <si>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</si>
  <si>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</si>
  <si>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</si>
  <si>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</si>
  <si>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</si>
  <si>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</si>
  <si>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</si>
  <si>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</si>
  <si>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</si>
  <si>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</si>
  <si>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</si>
  <si>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</si>
  <si>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</si>
  <si>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</si>
  <si>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</si>
  <si>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</si>
  <si>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</si>
  <si>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</si>
  <si>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</si>
  <si>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</si>
  <si>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</si>
  <si>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</si>
  <si>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</si>
  <si>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</si>
  <si>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</si>
  <si>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</si>
  <si>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</si>
  <si>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</si>
  <si>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</si>
  <si>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</si>
  <si>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</si>
  <si>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</si>
  <si>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</si>
  <si>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</si>
  <si>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</si>
  <si>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</si>
  <si>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</si>
  <si>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</si>
  <si>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</si>
  <si>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</si>
  <si>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</si>
  <si>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</si>
  <si>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</si>
  <si>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</si>
  <si>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</si>
  <si>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</si>
  <si>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</si>
  <si>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</si>
  <si>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</si>
  <si>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</si>
  <si>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</si>
  <si>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</si>
  <si>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</si>
  <si>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</si>
  <si>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</si>
  <si>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</si>
  <si>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</si>
  <si>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</si>
  <si>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</si>
  <si>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</si>
  <si>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</si>
  <si>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</si>
  <si>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</si>
  <si>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</si>
  <si>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</si>
  <si>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</si>
  <si>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</si>
  <si>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</si>
  <si>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</si>
  <si>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</si>
  <si>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</si>
  <si>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</si>
  <si>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</si>
  <si>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</si>
  <si>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</si>
  <si>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</si>
  <si>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</si>
  <si>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</si>
  <si>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</si>
  <si>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</si>
  <si>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</si>
  <si>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</si>
  <si>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</si>
  <si>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</si>
  <si>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</si>
  <si>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</si>
  <si>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</si>
  <si>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</si>
  <si>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</si>
  <si>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</si>
  <si>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</si>
  <si>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</si>
  <si>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</si>
  <si>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</si>
  <si>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</si>
  <si>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</si>
  <si>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</si>
  <si>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</si>
  <si>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</si>
  <si>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</si>
  <si>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</si>
  <si>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</si>
  <si>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</si>
  <si>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</si>
  <si>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</si>
  <si>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</si>
  <si>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</si>
  <si>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</si>
  <si>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</si>
  <si>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</si>
  <si>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</si>
  <si>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</si>
  <si>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</si>
  <si>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</si>
  <si>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</si>
  <si>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</si>
  <si>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</si>
  <si>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</si>
  <si>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</si>
  <si>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</si>
  <si>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</si>
  <si>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</si>
  <si>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</si>
  <si>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</si>
  <si>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</si>
  <si>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</si>
  <si>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</si>
  <si>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</si>
  <si>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</si>
  <si>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</si>
  <si>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</si>
  <si>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</si>
  <si>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</si>
  <si>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</si>
  <si>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</si>
  <si>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</si>
  <si>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</si>
  <si>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</si>
  <si>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</si>
  <si>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</si>
  <si>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</si>
  <si>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</si>
  <si>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</si>
  <si>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</si>
  <si>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</si>
  <si>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</si>
  <si>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</si>
  <si>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</si>
  <si>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</si>
  <si>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</si>
  <si>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</si>
  <si>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</si>
  <si>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</si>
  <si>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</si>
  <si>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</si>
  <si>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</si>
  <si>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</si>
  <si>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</si>
  <si>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</si>
  <si>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</si>
  <si>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</si>
  <si>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</si>
  <si>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</si>
  <si>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</si>
  <si>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</si>
  <si>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</si>
  <si>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</si>
  <si>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</si>
  <si>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</si>
  <si>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</si>
  <si>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</si>
  <si>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</si>
  <si>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</si>
  <si>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</si>
  <si>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</si>
  <si>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</si>
  <si>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</si>
  <si>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</si>
  <si>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</si>
  <si>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</si>
  <si>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</si>
  <si>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</si>
  <si>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</si>
  <si>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</si>
  <si>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</si>
  <si>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</si>
  <si>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</si>
  <si>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</si>
  <si>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</si>
  <si>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</si>
  <si>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</si>
  <si>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</si>
  <si>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</si>
  <si>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</si>
  <si>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</si>
  <si>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</si>
  <si>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</si>
  <si>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</si>
  <si>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</si>
  <si>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</si>
  <si>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</si>
  <si>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</si>
  <si>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</si>
  <si>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</si>
  <si>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</si>
  <si>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</si>
  <si>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</si>
  <si>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</si>
  <si>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</si>
  <si>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</si>
  <si>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</si>
  <si>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</si>
  <si>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</si>
  <si>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</si>
  <si>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</si>
  <si>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</si>
  <si>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</si>
  <si>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</si>
  <si>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</si>
  <si>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</si>
  <si>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</si>
  <si>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</si>
  <si>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</si>
  <si>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</si>
  <si>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</si>
  <si>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</si>
  <si>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</si>
  <si>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</si>
  <si>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</si>
  <si>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</si>
  <si>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</si>
  <si>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</si>
  <si>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</si>
  <si>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</si>
  <si>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</si>
  <si>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</si>
  <si>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</si>
  <si>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</si>
  <si>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</si>
  <si>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</si>
  <si>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</si>
  <si>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</si>
  <si>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</si>
  <si>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</si>
  <si>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</si>
  <si>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</si>
  <si>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</si>
  <si>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</si>
  <si>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</si>
  <si>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</si>
  <si>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</si>
  <si>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</si>
  <si>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</si>
  <si>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</si>
  <si>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</si>
  <si>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</si>
  <si>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</si>
  <si>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</si>
  <si>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</si>
  <si>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</si>
  <si>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</si>
  <si>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</si>
  <si>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</si>
  <si>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</si>
  <si>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</si>
  <si>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</si>
  <si>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</si>
  <si>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</si>
  <si>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</si>
  <si>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</si>
  <si>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</si>
  <si>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</si>
  <si>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</si>
  <si>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</si>
  <si>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</si>
  <si>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</si>
  <si>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</si>
  <si>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</si>
  <si>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</si>
  <si>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</si>
  <si>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</si>
  <si>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</si>
  <si>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</si>
  <si>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</si>
  <si>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</si>
  <si>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</si>
  <si>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</si>
  <si>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</si>
  <si>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</si>
  <si>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</si>
  <si>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</si>
  <si>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</si>
  <si>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</si>
  <si>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</si>
  <si>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</si>
  <si>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</si>
  <si>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</si>
  <si>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</si>
  <si>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</si>
  <si>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</si>
  <si>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</si>
  <si>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</si>
  <si>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</si>
  <si>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</si>
  <si>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</si>
  <si>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</si>
  <si>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</si>
  <si>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</si>
  <si>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</si>
  <si>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</si>
  <si>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</si>
  <si>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</si>
  <si>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</si>
  <si>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</si>
  <si>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</si>
  <si>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</si>
  <si>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</si>
  <si>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</si>
  <si>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</si>
  <si>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</si>
  <si>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</si>
  <si>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</si>
  <si>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</si>
  <si>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</si>
  <si>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</si>
  <si>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</si>
  <si>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</si>
  <si>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</si>
  <si>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</si>
  <si>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</si>
  <si>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</si>
  <si>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</si>
  <si>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</si>
  <si>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</si>
  <si>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</si>
  <si>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</si>
  <si>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</si>
  <si>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</si>
  <si>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</si>
  <si>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</si>
  <si>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</si>
  <si>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</si>
  <si>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</si>
  <si>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</si>
  <si>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</si>
  <si>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</si>
  <si>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</si>
  <si>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</si>
  <si>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</si>
  <si>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</si>
  <si>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</si>
  <si>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</si>
  <si>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</si>
  <si>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</si>
  <si>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</si>
  <si>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</si>
  <si>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</si>
  <si>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</si>
  <si>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</si>
  <si>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</si>
  <si>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</si>
  <si>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</si>
  <si>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</si>
  <si>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</si>
  <si>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</si>
  <si>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</si>
  <si>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</si>
  <si>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</si>
  <si>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</si>
  <si>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</si>
  <si>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</si>
  <si>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</si>
  <si>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</si>
  <si>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</si>
  <si>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</si>
  <si>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</si>
  <si>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</si>
  <si>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</si>
  <si>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</si>
  <si>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</si>
  <si>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</si>
  <si>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</si>
  <si>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</si>
  <si>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</si>
  <si>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</si>
  <si>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</si>
  <si>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</si>
  <si>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</si>
  <si>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</si>
  <si>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</si>
  <si>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</si>
  <si>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</si>
  <si>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</si>
  <si>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</si>
  <si>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</si>
  <si>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</si>
  <si>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</si>
  <si>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</si>
  <si>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</si>
  <si>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</si>
  <si>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</si>
  <si>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</si>
  <si>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</si>
  <si>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</si>
  <si>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</si>
  <si>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</si>
  <si>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</si>
  <si>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</si>
  <si>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</si>
  <si>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</si>
  <si>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</si>
  <si>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</si>
  <si>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</si>
  <si>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</si>
  <si>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</si>
  <si>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</si>
  <si>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</si>
  <si>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</si>
  <si>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</si>
  <si>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</si>
  <si>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</si>
  <si>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</si>
  <si>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</si>
  <si>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</si>
  <si>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</si>
  <si>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</si>
  <si>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</si>
  <si>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</si>
  <si>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</si>
  <si>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</si>
  <si>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</si>
  <si>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</si>
  <si>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</si>
  <si>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</si>
  <si>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</si>
  <si>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</si>
  <si>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</si>
  <si>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</si>
  <si>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</si>
  <si>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</si>
  <si>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</si>
  <si>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</si>
  <si>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</si>
  <si>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</si>
  <si>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</si>
  <si>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</si>
  <si>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</si>
  <si>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</si>
  <si>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</si>
  <si>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</si>
  <si>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</si>
  <si>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</si>
  <si>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</si>
  <si>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</si>
  <si>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</si>
  <si>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</si>
  <si>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</si>
  <si>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</si>
  <si>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</si>
  <si>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</si>
  <si>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</si>
  <si>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</si>
  <si>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</si>
  <si>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</si>
  <si>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</si>
  <si>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</si>
  <si>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</si>
  <si>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</si>
  <si>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</si>
  <si>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</si>
  <si>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</si>
  <si>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</si>
  <si>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</si>
  <si>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</si>
  <si>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</si>
  <si>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</si>
  <si>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</si>
  <si>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</si>
  <si>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</si>
  <si>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</si>
  <si>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</si>
  <si>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</si>
  <si>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</si>
  <si>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</si>
  <si>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</si>
  <si>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</si>
  <si>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</si>
  <si>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</si>
  <si>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</si>
  <si>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</si>
  <si>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</si>
  <si>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</si>
  <si>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</si>
  <si>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</si>
  <si>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</si>
  <si>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</si>
  <si>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</si>
  <si>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</si>
  <si>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</si>
  <si>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</si>
  <si>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</si>
  <si>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</si>
  <si>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</si>
  <si>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</si>
  <si>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</si>
  <si>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</si>
  <si>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</si>
  <si>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</si>
  <si>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</si>
  <si>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</si>
  <si>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</si>
  <si>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</si>
  <si>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</si>
  <si>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</si>
  <si>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</si>
  <si>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</si>
  <si>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</si>
  <si>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</si>
  <si>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</si>
  <si>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</si>
  <si>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</si>
  <si>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</si>
  <si>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</si>
  <si>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</si>
  <si>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</si>
  <si>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</si>
  <si>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</si>
  <si>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</si>
  <si>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</si>
  <si>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</si>
  <si>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</si>
  <si>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</si>
  <si>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</si>
  <si>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</si>
  <si>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</si>
  <si>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</si>
  <si>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</si>
  <si>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</si>
  <si>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</si>
  <si>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</si>
  <si>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</si>
  <si>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</si>
  <si>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</si>
  <si>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</si>
  <si>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</si>
  <si>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</si>
  <si>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</si>
  <si>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</si>
  <si>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</si>
  <si>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</si>
  <si>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</si>
  <si>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</si>
  <si>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</si>
  <si>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</si>
  <si>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</si>
  <si>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</si>
  <si>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</si>
  <si>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</si>
  <si>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</si>
  <si>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</si>
  <si>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</si>
  <si>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</si>
  <si>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</si>
  <si>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</si>
  <si>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</si>
  <si>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</si>
  <si>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</si>
  <si>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</si>
  <si>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</si>
  <si>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</si>
  <si>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</si>
  <si>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</si>
  <si>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</si>
  <si>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</si>
  <si>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</si>
  <si>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</si>
  <si>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</si>
  <si>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</si>
  <si>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</si>
  <si>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</si>
  <si>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</si>
  <si>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</si>
  <si>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</si>
  <si>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</si>
  <si>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</si>
  <si>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</si>
  <si>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</si>
  <si>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</si>
  <si>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</si>
  <si>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</si>
  <si>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</si>
  <si>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</si>
  <si>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</si>
  <si>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</si>
  <si>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</si>
  <si>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</si>
  <si>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</si>
  <si>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</si>
  <si>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</si>
  <si>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</si>
  <si>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</si>
  <si>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</si>
  <si>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</si>
  <si>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</si>
  <si>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</si>
  <si>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</si>
  <si>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</si>
  <si>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</si>
  <si>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</si>
  <si>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</si>
  <si>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</si>
  <si>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</si>
  <si>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</si>
  <si>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</si>
  <si>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</si>
  <si>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</si>
  <si>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</si>
  <si>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</si>
  <si>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</si>
  <si>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</si>
  <si>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</si>
  <si>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</si>
  <si>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</si>
  <si>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</si>
  <si>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</si>
  <si>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</si>
  <si>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</si>
  <si>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</si>
  <si>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</si>
  <si>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</si>
  <si>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</si>
  <si>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</si>
  <si>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</si>
  <si>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</si>
  <si>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</si>
  <si>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</si>
  <si>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</si>
  <si>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</si>
  <si>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</si>
  <si>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</si>
  <si>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</si>
  <si>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</si>
  <si>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</si>
  <si>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</si>
  <si>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</si>
  <si>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</si>
  <si>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</si>
  <si>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</si>
  <si>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</si>
  <si>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</si>
  <si>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</si>
  <si>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</si>
  <si>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</si>
  <si>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</si>
  <si>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</si>
  <si>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</si>
  <si>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</si>
  <si>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</si>
  <si>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</si>
  <si>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</si>
  <si>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</si>
  <si>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</si>
  <si>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</si>
  <si>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</si>
  <si>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</si>
  <si>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</si>
  <si>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</si>
  <si>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</si>
  <si>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</si>
  <si>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</si>
  <si>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</si>
  <si>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</si>
  <si>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</si>
  <si>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</si>
  <si>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</si>
  <si>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</si>
  <si>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</si>
  <si>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</si>
  <si>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</si>
  <si>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</si>
  <si>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</si>
  <si>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</si>
  <si>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</si>
  <si>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</si>
  <si>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</si>
  <si>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</si>
  <si>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</si>
  <si>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</si>
  <si>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</si>
  <si>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</si>
  <si>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</si>
  <si>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</si>
  <si>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</si>
  <si>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</si>
  <si>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</si>
  <si>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</si>
  <si>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</si>
  <si>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</si>
  <si>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</si>
  <si>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</si>
  <si>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</si>
  <si>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</si>
  <si>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</si>
  <si>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</si>
  <si>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</si>
  <si>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</si>
  <si>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</si>
  <si>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</si>
  <si>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</si>
  <si>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</si>
  <si>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</si>
  <si>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</si>
  <si>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</si>
  <si>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</si>
  <si>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</si>
  <si>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</si>
  <si>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</si>
  <si>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</si>
  <si>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</si>
  <si>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</si>
  <si>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</si>
  <si>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</si>
  <si>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</si>
  <si>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</si>
  <si>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</si>
  <si>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</si>
  <si>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</si>
  <si>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</si>
  <si>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</si>
  <si>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</si>
  <si>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</si>
  <si>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</si>
  <si>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</si>
  <si>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</si>
  <si>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</si>
  <si>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</si>
  <si>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</si>
  <si>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</si>
  <si>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</si>
  <si>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</si>
  <si>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</si>
  <si>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</si>
  <si>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</si>
  <si>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</si>
  <si>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</si>
  <si>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</si>
  <si>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</si>
  <si>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</si>
  <si>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</si>
  <si>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</si>
  <si>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</si>
  <si>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</si>
  <si>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</si>
  <si>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</si>
  <si>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</si>
  <si>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</si>
  <si>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</si>
  <si>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</si>
  <si>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</si>
  <si>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</si>
  <si>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</si>
  <si>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</si>
  <si>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</si>
  <si>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</si>
  <si>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</si>
  <si>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</si>
  <si>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</si>
  <si>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</si>
  <si>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</si>
  <si>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</si>
  <si>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</si>
  <si>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</si>
  <si>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</si>
  <si>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</si>
  <si>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</si>
  <si>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</si>
  <si>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</si>
  <si>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</si>
  <si>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</si>
  <si>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</si>
  <si>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</si>
  <si>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</si>
  <si>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</si>
  <si>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</si>
  <si>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</si>
  <si>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</si>
  <si>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</si>
  <si>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</si>
  <si>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</si>
  <si>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</si>
  <si>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</si>
  <si>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</si>
  <si>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</si>
  <si>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</si>
  <si>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</si>
  <si>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</si>
  <si>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</si>
  <si>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</si>
  <si>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</si>
  <si>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</si>
  <si>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</si>
  <si>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</si>
  <si>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</si>
  <si>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</si>
  <si>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</si>
  <si>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</si>
  <si>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</si>
  <si>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</si>
  <si>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</si>
  <si>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</si>
  <si>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</si>
  <si>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</si>
  <si>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</si>
  <si>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</si>
  <si>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</si>
  <si>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</si>
  <si>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</si>
  <si>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</si>
  <si>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</si>
  <si>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</si>
  <si>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</si>
  <si>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</si>
  <si>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</si>
  <si>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</si>
  <si>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</si>
  <si>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</si>
  <si>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</si>
  <si>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</si>
  <si>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</si>
  <si>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</si>
  <si>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</si>
  <si>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</si>
  <si>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</si>
  <si>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</si>
  <si>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</si>
  <si>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</si>
  <si>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</si>
  <si>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</si>
  <si>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</si>
  <si>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</si>
  <si>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</si>
  <si>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</si>
  <si>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</si>
  <si>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</si>
  <si>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</si>
  <si>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</si>
  <si>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</si>
  <si>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</si>
  <si>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</si>
  <si>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</si>
  <si>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</si>
  <si>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</si>
  <si>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</si>
  <si>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</si>
  <si>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</si>
  <si>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</si>
  <si>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</si>
  <si>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</si>
  <si>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</si>
  <si>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</si>
  <si>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</si>
  <si>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</si>
  <si>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</si>
  <si>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</si>
  <si>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</si>
  <si>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</si>
  <si>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</si>
  <si>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</si>
  <si>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</si>
  <si>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</si>
  <si>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</si>
  <si>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</si>
  <si>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</si>
  <si>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</si>
  <si>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</si>
  <si>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</si>
  <si>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</si>
  <si>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</si>
  <si>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</si>
  <si>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</si>
  <si>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</si>
  <si>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</si>
  <si>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</si>
  <si>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</si>
  <si>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</si>
  <si>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</si>
  <si>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</si>
  <si>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</si>
  <si>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</si>
  <si>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</si>
  <si>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</si>
  <si>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</si>
  <si>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</si>
  <si>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</si>
  <si>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</si>
  <si>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</si>
  <si>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</si>
  <si>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</si>
  <si>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</si>
  <si>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</si>
  <si>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</si>
  <si>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</si>
  <si>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</si>
  <si>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</si>
  <si>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</si>
  <si>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</si>
  <si>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</si>
  <si>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</si>
  <si>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</si>
  <si>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</si>
  <si>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</si>
  <si>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</si>
  <si>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</si>
  <si>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</si>
  <si>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</si>
  <si>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</si>
  <si>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</si>
  <si>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</si>
  <si>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</si>
  <si>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</si>
  <si>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</si>
  <si>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</si>
  <si>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</si>
  <si>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</si>
  <si>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</si>
  <si>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</si>
  <si>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</si>
  <si>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</si>
  <si>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</si>
  <si>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</si>
  <si>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</si>
  <si>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</si>
  <si>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</si>
  <si>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</si>
  <si>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</si>
  <si>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</si>
  <si>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</si>
  <si>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</si>
  <si>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</si>
  <si>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</si>
  <si>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</si>
  <si>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</si>
  <si>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</si>
  <si>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</si>
  <si>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</si>
  <si>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</si>
  <si>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</si>
  <si>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</si>
  <si>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</si>
  <si>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</si>
  <si>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</si>
  <si>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</si>
  <si>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</si>
  <si>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</si>
  <si>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</si>
  <si>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</si>
  <si>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</si>
  <si>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</si>
  <si>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</si>
  <si>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</si>
  <si>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</si>
  <si>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</si>
  <si>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</si>
  <si>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</si>
  <si>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</si>
  <si>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</si>
  <si>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</si>
  <si>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</si>
  <si>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</si>
  <si>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</si>
  <si>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</si>
  <si>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</si>
  <si>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</si>
  <si>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</si>
  <si>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</si>
  <si>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</si>
  <si>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</si>
  <si>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</si>
  <si>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</si>
  <si>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</si>
  <si>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</si>
  <si>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</si>
  <si>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</si>
  <si>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</si>
  <si>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</si>
  <si>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</si>
  <si>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</si>
  <si>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</si>
  <si>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</si>
  <si>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</si>
  <si>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</si>
  <si>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</si>
  <si>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</si>
  <si>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</si>
  <si>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</si>
  <si>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</si>
  <si>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</si>
  <si>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</si>
  <si>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</si>
  <si>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</si>
  <si>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</si>
  <si>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</si>
  <si>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</si>
  <si>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</si>
  <si>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</si>
  <si>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</si>
  <si>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</si>
  <si>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</si>
  <si>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</si>
  <si>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</si>
  <si>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</si>
  <si>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</si>
  <si>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</si>
  <si>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</si>
  <si>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</si>
  <si>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</si>
  <si>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</si>
  <si>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</si>
  <si>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</si>
  <si>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</si>
  <si>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</si>
  <si>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</si>
  <si>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</si>
  <si>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</si>
  <si>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</si>
  <si>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</si>
  <si>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</si>
  <si>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</si>
  <si>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</si>
  <si>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</si>
  <si>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</si>
  <si>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</si>
  <si>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</si>
  <si>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</si>
  <si>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</si>
  <si>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</si>
  <si>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</si>
  <si>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</si>
  <si>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</si>
  <si>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</si>
  <si>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</si>
  <si>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</si>
  <si>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</si>
  <si>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</si>
  <si>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</si>
  <si>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</si>
  <si>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</si>
  <si>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</si>
  <si>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</si>
  <si>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</si>
  <si>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</si>
  <si>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</si>
  <si>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</si>
  <si>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</si>
  <si>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</si>
  <si>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</si>
  <si>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</si>
  <si>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</si>
  <si>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</si>
  <si>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</si>
  <si>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</si>
  <si>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</si>
  <si>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</si>
  <si>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</si>
  <si>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</si>
  <si>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</si>
  <si>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</si>
  <si>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</si>
  <si>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</si>
  <si>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</si>
  <si>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</si>
  <si>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</si>
  <si>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</si>
  <si>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</si>
  <si>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</si>
  <si>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</si>
  <si>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</si>
  <si>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</si>
  <si>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</si>
  <si>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</si>
  <si>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</si>
  <si>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</si>
  <si>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</si>
  <si>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</si>
  <si>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</si>
  <si>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</si>
  <si>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</si>
  <si>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</si>
  <si>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</si>
  <si>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</si>
  <si>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</si>
  <si>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</si>
  <si>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</si>
  <si>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</si>
  <si>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</si>
  <si>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</si>
  <si>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</si>
  <si>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</si>
  <si>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</si>
  <si>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</si>
  <si>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</si>
  <si>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</si>
  <si>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</si>
  <si>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</si>
  <si>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</si>
  <si>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</si>
  <si>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</si>
  <si>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</si>
  <si>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</si>
  <si>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</si>
  <si>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</si>
  <si>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</si>
  <si>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</si>
  <si>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</si>
  <si>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</si>
  <si>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</si>
  <si>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</si>
  <si>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</si>
  <si>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</si>
  <si>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</si>
  <si>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</si>
  <si>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</si>
  <si>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</si>
  <si>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</si>
  <si>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</si>
  <si>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</si>
  <si>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</si>
  <si>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</si>
  <si>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</si>
  <si>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</si>
  <si>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</si>
  <si>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</si>
  <si>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</si>
  <si>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</si>
  <si>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</si>
  <si>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</si>
  <si>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</si>
  <si>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</si>
  <si>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</si>
  <si>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</si>
  <si>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</si>
  <si>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</si>
  <si>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</si>
  <si>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</si>
  <si>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</si>
  <si>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</si>
  <si>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</si>
  <si>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</si>
  <si>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</si>
  <si>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</si>
  <si>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</si>
  <si>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</si>
  <si>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</si>
  <si>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</si>
  <si>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</si>
  <si>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</si>
  <si>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</si>
  <si>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</si>
  <si>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</si>
  <si>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</si>
  <si>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</si>
  <si>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</si>
  <si>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</si>
  <si>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</si>
  <si>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</si>
  <si>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</si>
  <si>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</si>
  <si>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</si>
  <si>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</si>
  <si>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</si>
  <si>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</si>
  <si>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</si>
  <si>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</si>
  <si>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</si>
  <si>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</si>
  <si>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</si>
  <si>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</si>
  <si>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</si>
  <si>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</si>
  <si>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</si>
  <si>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</si>
  <si>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</si>
  <si>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</si>
  <si>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</si>
  <si>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</si>
  <si>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</si>
  <si>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</si>
  <si>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</si>
  <si>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</si>
  <si>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</si>
  <si>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</si>
  <si>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</si>
  <si>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</si>
  <si>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</si>
  <si>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</si>
  <si>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</si>
  <si>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</si>
  <si>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</si>
  <si>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</si>
  <si>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</si>
  <si>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</si>
  <si>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</si>
  <si>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</si>
  <si>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</si>
  <si>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</si>
  <si>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</si>
  <si>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</si>
  <si>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</si>
  <si>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</si>
  <si>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</si>
  <si>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</si>
  <si>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</si>
  <si>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</si>
  <si>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</si>
  <si>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</si>
  <si>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</si>
  <si>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</si>
  <si>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</si>
  <si>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</si>
  <si>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</si>
  <si>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</si>
  <si>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</si>
  <si>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</si>
  <si>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</si>
  <si>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</si>
  <si>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</si>
  <si>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</si>
  <si>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</si>
  <si>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</si>
  <si>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</si>
  <si>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</si>
  <si>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</si>
  <si>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</si>
  <si>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</si>
  <si>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</si>
  <si>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</si>
  <si>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</si>
  <si>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</si>
  <si>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</si>
  <si>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</si>
  <si>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</si>
  <si>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</si>
  <si>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</si>
  <si>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</si>
  <si>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</si>
  <si>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</si>
  <si>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</si>
  <si>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</si>
  <si>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</si>
  <si>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</si>
  <si>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</si>
  <si>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</si>
  <si>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</si>
  <si>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</si>
  <si>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</si>
  <si>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</si>
  <si>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</si>
  <si>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</si>
  <si>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</si>
  <si>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</si>
  <si>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</si>
  <si>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</si>
  <si>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</si>
  <si>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</si>
  <si>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</si>
  <si>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</si>
  <si>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</si>
  <si>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</si>
  <si>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</si>
  <si>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</si>
  <si>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</si>
  <si>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</si>
  <si>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</si>
  <si>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</si>
  <si>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</si>
  <si>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</si>
  <si>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</si>
  <si>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</si>
  <si>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</si>
  <si>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</si>
  <si>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</si>
  <si>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</si>
  <si>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</si>
  <si>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</si>
  <si>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</si>
  <si>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</si>
  <si>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</si>
  <si>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</si>
  <si>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</si>
  <si>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</si>
  <si>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</si>
  <si>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</si>
  <si>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</si>
  <si>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</si>
  <si>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</si>
  <si>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</si>
  <si>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</si>
  <si>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</si>
  <si>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</si>
  <si>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</si>
  <si>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</si>
  <si>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</si>
  <si>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</si>
  <si>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</si>
  <si>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</si>
  <si>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</si>
  <si>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</si>
  <si>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</si>
  <si>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</si>
  <si>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</si>
  <si>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</si>
  <si>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</si>
  <si>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</si>
  <si>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</si>
  <si>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</si>
  <si>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</si>
  <si>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</si>
  <si>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</si>
  <si>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</si>
  <si>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</si>
  <si>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</si>
  <si>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</si>
  <si>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</si>
  <si>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</si>
  <si>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</si>
  <si>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</si>
  <si>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</si>
  <si>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</si>
  <si>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</si>
  <si>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</si>
  <si>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</si>
  <si>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</si>
  <si>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</si>
  <si>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</si>
  <si>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</si>
  <si>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</si>
  <si>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</si>
  <si>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</si>
  <si>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</si>
  <si>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</si>
  <si>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</si>
  <si>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</si>
  <si>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</si>
  <si>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</si>
  <si>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</si>
  <si>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</si>
  <si>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</si>
  <si>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</si>
  <si>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</si>
  <si>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</si>
  <si>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</si>
  <si>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</si>
  <si>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</si>
  <si>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</si>
  <si>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</si>
  <si>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</si>
  <si>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</si>
  <si>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</si>
  <si>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</si>
  <si>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</si>
  <si>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</si>
  <si>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</si>
  <si>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</si>
  <si>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</si>
  <si>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</si>
  <si>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</si>
  <si>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</si>
  <si>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</si>
  <si>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</si>
  <si>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</si>
  <si>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</si>
  <si>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</si>
  <si>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</si>
  <si>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</si>
  <si>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</si>
  <si>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</si>
  <si>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</si>
  <si>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</si>
  <si>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</si>
  <si>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</si>
  <si>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</si>
  <si>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</si>
  <si>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</si>
  <si>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</si>
  <si>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</si>
  <si>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</si>
  <si>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</si>
  <si>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</si>
  <si>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</si>
  <si>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</si>
  <si>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</si>
  <si>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</si>
  <si>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</si>
  <si>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</si>
  <si>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</si>
  <si>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</si>
  <si>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</si>
  <si>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</si>
  <si>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</si>
  <si>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</si>
  <si>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</si>
  <si>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</si>
  <si>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</si>
  <si>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</si>
  <si>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</si>
  <si>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</si>
  <si>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</si>
  <si>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</si>
  <si>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</si>
  <si>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</si>
  <si>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</si>
  <si>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</si>
  <si>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</si>
  <si>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</si>
  <si>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</si>
  <si>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</si>
  <si>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</si>
  <si>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</si>
  <si>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</si>
  <si>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</si>
  <si>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</si>
  <si>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</si>
  <si>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</si>
  <si>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</si>
  <si>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</si>
  <si>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</si>
  <si>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</si>
  <si>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</si>
  <si>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</si>
  <si>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</si>
  <si>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</si>
  <si>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</si>
  <si>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</si>
  <si>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</si>
  <si>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</si>
  <si>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</si>
  <si>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</si>
  <si>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</si>
  <si>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</si>
  <si>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</si>
  <si>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</si>
  <si>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</si>
  <si>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</si>
  <si>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</si>
  <si>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</si>
  <si>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</si>
  <si>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</si>
  <si>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</si>
  <si>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</si>
  <si>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</si>
  <si>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</si>
  <si>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</si>
  <si>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</si>
  <si>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</si>
  <si>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</si>
  <si>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</si>
  <si>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</si>
  <si>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</si>
  <si>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</si>
  <si>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</si>
  <si>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</si>
  <si>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</si>
  <si>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</si>
  <si>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</si>
  <si>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</si>
  <si>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</si>
  <si>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</si>
  <si>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</si>
  <si>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</si>
  <si>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</si>
  <si>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</si>
  <si>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</si>
  <si>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</si>
  <si>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</si>
  <si>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</si>
  <si>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</si>
  <si>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</si>
  <si>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</si>
  <si>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</si>
  <si>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</si>
  <si>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</si>
  <si>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</si>
  <si>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</si>
  <si>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</si>
  <si>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</si>
  <si>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</si>
  <si>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</si>
  <si>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</si>
  <si>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</si>
  <si>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</si>
  <si>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</si>
  <si>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</si>
  <si>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</si>
  <si>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</si>
  <si>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</si>
  <si>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</si>
  <si>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</si>
  <si>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</si>
  <si>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</si>
  <si>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</si>
  <si>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</si>
  <si>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</si>
  <si>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</si>
  <si>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</si>
  <si>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</si>
  <si>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</si>
  <si>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</si>
  <si>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</si>
  <si>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</si>
  <si>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</si>
  <si>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</si>
  <si>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</si>
  <si>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</si>
  <si>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</si>
  <si>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</si>
  <si>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</si>
  <si>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</si>
  <si>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</si>
  <si>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</si>
  <si>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</si>
  <si>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</si>
  <si>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</si>
  <si>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</si>
  <si>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</si>
  <si>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</si>
  <si>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</si>
  <si>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</si>
  <si>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</si>
  <si>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</si>
  <si>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</si>
  <si>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</si>
  <si>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</si>
  <si>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</si>
  <si>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</si>
  <si>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</si>
  <si>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</si>
  <si>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</si>
  <si>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</si>
  <si>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</si>
  <si>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</si>
  <si>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</si>
  <si>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</si>
  <si>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</si>
  <si>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</si>
  <si>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</si>
  <si>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</si>
  <si>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</si>
  <si>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</si>
  <si>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</si>
  <si>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</si>
  <si>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</si>
  <si>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</si>
  <si>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</si>
  <si>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</si>
  <si>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</si>
  <si>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</si>
  <si>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</si>
  <si>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</si>
  <si>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</si>
  <si>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</si>
  <si>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</si>
  <si>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</si>
  <si>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</si>
  <si>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</si>
  <si>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</si>
  <si>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</si>
  <si>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</si>
  <si>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</si>
  <si>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</si>
  <si>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</si>
  <si>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</si>
  <si>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</si>
  <si>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</si>
  <si>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</si>
  <si>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</si>
  <si>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</si>
  <si>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</si>
  <si>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</si>
  <si>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</si>
  <si>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</si>
  <si>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</si>
  <si>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</si>
  <si>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</si>
  <si>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</si>
  <si>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</si>
  <si>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</si>
  <si>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</si>
  <si>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</si>
  <si>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</si>
  <si>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</si>
  <si>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</si>
  <si>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</si>
  <si>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</si>
  <si>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</si>
  <si>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</si>
  <si>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</si>
  <si>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</si>
  <si>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</si>
  <si>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</si>
  <si>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</si>
  <si>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</si>
  <si>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</si>
  <si>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</si>
  <si>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</si>
  <si>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</si>
  <si>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</si>
  <si>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</si>
  <si>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</si>
  <si>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</si>
  <si>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</si>
  <si>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</si>
  <si>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</si>
  <si>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</si>
  <si>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</si>
  <si>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</si>
  <si>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</si>
  <si>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</si>
  <si>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</si>
  <si>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</si>
  <si>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</si>
  <si>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</si>
  <si>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</si>
  <si>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</si>
  <si>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</si>
  <si>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</si>
  <si>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</si>
  <si>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</si>
  <si>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</si>
  <si>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</si>
  <si>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</si>
  <si>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</si>
  <si>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</si>
  <si>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</si>
  <si>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</si>
  <si>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</si>
  <si>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</si>
  <si>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</si>
  <si>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</si>
  <si>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</si>
  <si>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</si>
  <si>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</si>
  <si>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</si>
  <si>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</si>
  <si>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</si>
  <si>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</si>
  <si>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</si>
  <si>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</si>
  <si>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</si>
  <si>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</si>
  <si>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</si>
  <si>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</si>
  <si>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</si>
  <si>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</si>
  <si>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</si>
  <si>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</si>
  <si>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</si>
  <si>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</si>
  <si>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</si>
  <si>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</si>
  <si>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</si>
  <si>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</si>
  <si>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</si>
  <si>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</si>
  <si>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</si>
  <si>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</si>
  <si>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</si>
  <si>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</si>
  <si>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</si>
  <si>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</si>
  <si>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</si>
  <si>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</si>
  <si>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</si>
  <si>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</si>
  <si>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</si>
  <si>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</si>
  <si>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</si>
  <si>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</si>
  <si>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</si>
  <si>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</si>
  <si>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</si>
  <si>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</si>
  <si>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</si>
  <si>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</si>
  <si>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</si>
  <si>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</si>
  <si>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</si>
  <si>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</si>
  <si>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</si>
  <si>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</si>
  <si>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</si>
  <si>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</si>
  <si>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</si>
  <si>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</si>
  <si>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</si>
  <si>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</si>
  <si>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</si>
  <si>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</si>
  <si>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</si>
  <si>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</si>
  <si>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</si>
  <si>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</si>
  <si>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</si>
  <si>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</si>
  <si>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</si>
  <si>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</si>
  <si>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</si>
  <si>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</si>
  <si>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</si>
  <si>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</si>
  <si>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</si>
  <si>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</si>
  <si>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</si>
  <si>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</si>
  <si>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</si>
  <si>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</si>
  <si>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</si>
  <si>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</si>
  <si>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</si>
  <si>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</si>
  <si>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</si>
  <si>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</si>
  <si>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</si>
  <si>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</si>
  <si>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</si>
  <si>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</si>
  <si>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</si>
  <si>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</si>
  <si>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</si>
  <si>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</si>
  <si>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</si>
  <si>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</si>
  <si>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</si>
  <si>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</si>
  <si>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</si>
  <si>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</si>
  <si>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</si>
  <si>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</si>
  <si>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</si>
  <si>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</si>
  <si>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</si>
  <si>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</si>
  <si>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</si>
  <si>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</si>
  <si>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</si>
  <si>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</si>
  <si>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</si>
  <si>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</si>
  <si>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</si>
  <si>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</si>
  <si>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</si>
  <si>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</si>
  <si>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</si>
  <si>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</si>
  <si>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</si>
  <si>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</si>
  <si>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</si>
  <si>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</si>
  <si>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</si>
  <si>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</si>
  <si>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</si>
  <si>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</si>
  <si>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</si>
  <si>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</si>
  <si>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</si>
  <si>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</si>
  <si>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</si>
  <si>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</si>
  <si>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</si>
  <si>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</si>
  <si>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</si>
  <si>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</si>
  <si>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</si>
  <si>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</si>
  <si>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</si>
  <si>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</si>
  <si>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</si>
  <si>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</si>
  <si>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</si>
  <si>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</si>
  <si>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</si>
  <si>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</si>
  <si>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</si>
  <si>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</si>
  <si>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</si>
  <si>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</si>
  <si>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</si>
  <si>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</si>
  <si>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</si>
  <si>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</si>
  <si>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</si>
  <si>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</si>
  <si>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</si>
  <si>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</si>
  <si>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</si>
  <si>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</si>
  <si>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</si>
  <si>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</si>
  <si>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</si>
  <si>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</si>
  <si>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</si>
  <si>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</si>
  <si>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</si>
  <si>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</si>
  <si>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</si>
  <si>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</si>
  <si>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</si>
  <si>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</si>
  <si>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</si>
  <si>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</si>
  <si>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</si>
  <si>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</si>
  <si>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</si>
  <si>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</si>
  <si>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</si>
  <si>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</si>
  <si>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</si>
  <si>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</si>
  <si>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</si>
  <si>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</si>
  <si>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</si>
  <si>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</si>
  <si>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</si>
  <si>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</si>
  <si>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</si>
  <si>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</si>
  <si>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</si>
  <si>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</si>
  <si>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</si>
  <si>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</si>
  <si>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</si>
  <si>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</si>
  <si>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</si>
  <si>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</si>
  <si>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</si>
  <si>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</si>
  <si>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</si>
  <si>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</si>
  <si>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</si>
  <si>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</si>
  <si>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</si>
  <si>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</si>
  <si>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</si>
  <si>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</si>
  <si>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</si>
  <si>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</si>
  <si>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</si>
  <si>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</si>
  <si>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</si>
  <si>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</si>
  <si>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</si>
  <si>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</si>
  <si>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</si>
  <si>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</si>
  <si>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</si>
  <si>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</si>
  <si>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</si>
  <si>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</si>
  <si>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</si>
  <si>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</si>
  <si>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</si>
  <si>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</si>
  <si>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</si>
  <si>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</si>
  <si>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</si>
  <si>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</si>
  <si>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</si>
  <si>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</si>
  <si>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</si>
  <si>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</si>
  <si>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</si>
  <si>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</si>
  <si>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</si>
  <si>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</si>
  <si>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</si>
  <si>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</si>
  <si>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</si>
  <si>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</si>
  <si>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</si>
  <si>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</si>
  <si>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</si>
  <si>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</si>
  <si>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</si>
  <si>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</si>
  <si>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</si>
  <si>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</si>
  <si>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</si>
  <si>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</si>
  <si>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</si>
  <si>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</si>
  <si>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</si>
  <si>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</si>
  <si>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</si>
  <si>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</si>
  <si>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</si>
  <si>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</si>
  <si>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</si>
  <si>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</si>
  <si>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</si>
  <si>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</si>
  <si>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</si>
  <si>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</si>
  <si>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</si>
  <si>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</si>
  <si>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</si>
  <si>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</si>
  <si>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</si>
  <si>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</si>
  <si>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</si>
  <si>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</si>
  <si>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</si>
  <si>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</si>
  <si>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</si>
  <si>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</si>
  <si>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</si>
  <si>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</si>
  <si>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</si>
  <si>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</si>
  <si>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</si>
  <si>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</si>
  <si>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</si>
  <si>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</si>
  <si>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</si>
  <si>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</si>
  <si>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</si>
  <si>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</si>
  <si>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</si>
  <si>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</si>
  <si>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</si>
  <si>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</si>
  <si>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</si>
  <si>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</si>
  <si>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</si>
  <si>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</si>
  <si>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</si>
  <si>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</si>
  <si>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</si>
  <si>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</si>
  <si>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</si>
  <si>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</si>
  <si>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</si>
  <si>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</si>
  <si>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</si>
  <si>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</si>
  <si>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</si>
  <si>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</si>
  <si>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</si>
  <si>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</si>
  <si>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</si>
  <si>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</si>
  <si>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</si>
  <si>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</si>
  <si>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</si>
  <si>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</si>
  <si>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</si>
  <si>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</si>
  <si>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</si>
  <si>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</si>
  <si>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</si>
  <si>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</si>
  <si>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</si>
  <si>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</si>
  <si>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</si>
  <si>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</si>
  <si>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</si>
  <si>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</si>
  <si>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</si>
  <si>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</si>
  <si>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</si>
  <si>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</si>
  <si>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</si>
  <si>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</si>
  <si>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</si>
  <si>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</si>
  <si>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</si>
  <si>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</si>
  <si>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</si>
  <si>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</si>
  <si>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</si>
  <si>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</si>
  <si>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</si>
  <si>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</si>
  <si>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</si>
  <si>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</si>
  <si>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</si>
  <si>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</si>
  <si>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</si>
  <si>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</si>
  <si>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</si>
  <si>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</si>
  <si>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</si>
  <si>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</si>
  <si>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</si>
  <si>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</si>
  <si>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</si>
  <si>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</si>
  <si>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</si>
  <si>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</si>
  <si>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</si>
  <si>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</si>
  <si>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</si>
  <si>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</si>
  <si>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</si>
  <si>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</si>
  <si>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</si>
  <si>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</si>
  <si>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</si>
  <si>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</si>
  <si>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</si>
  <si>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</si>
  <si>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</si>
  <si>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</si>
  <si>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</si>
  <si>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</si>
  <si>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</si>
  <si>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</si>
  <si>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</si>
  <si>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</si>
  <si>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</si>
  <si>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</si>
  <si>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</si>
  <si>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</si>
  <si>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</si>
  <si>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</si>
  <si>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</si>
  <si>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</si>
  <si>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</si>
  <si>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</si>
  <si>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</si>
  <si>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</si>
  <si>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</si>
  <si>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</si>
  <si>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</si>
  <si>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</si>
  <si>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</si>
  <si>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</si>
  <si>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</si>
  <si>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</si>
  <si>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</si>
  <si>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</si>
  <si>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</si>
  <si>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</si>
  <si>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</si>
  <si>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</si>
  <si>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</si>
  <si>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</si>
  <si>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</si>
  <si>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</si>
  <si>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</si>
  <si>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</si>
  <si>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</si>
  <si>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</si>
  <si>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</si>
  <si>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</si>
  <si>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</si>
  <si>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</si>
  <si>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</si>
  <si>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</si>
  <si>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</si>
  <si>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</si>
  <si>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</si>
  <si>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</si>
  <si>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</si>
  <si>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</si>
  <si>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</si>
  <si>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</si>
  <si>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</si>
  <si>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</si>
  <si>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</si>
  <si>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</si>
  <si>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</si>
  <si>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</si>
  <si>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</si>
  <si>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</si>
  <si>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</si>
  <si>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</si>
  <si>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</si>
  <si>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</si>
  <si>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</si>
  <si>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</si>
  <si>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</si>
  <si>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</si>
  <si>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</si>
  <si>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</si>
  <si>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</si>
  <si>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</si>
  <si>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</si>
  <si>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</si>
  <si>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</si>
  <si>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</si>
  <si>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</si>
  <si>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</si>
  <si>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</si>
  <si>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</si>
  <si>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</si>
  <si>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</si>
  <si>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</si>
  <si>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</si>
  <si>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</si>
  <si>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</si>
  <si>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</si>
  <si>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</si>
  <si>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</si>
  <si>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</si>
  <si>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</si>
  <si>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</si>
  <si>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</si>
  <si>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</si>
  <si>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</si>
  <si>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</si>
  <si>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</si>
  <si>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</si>
  <si>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</si>
  <si>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</si>
  <si>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</si>
  <si>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</si>
  <si>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</si>
  <si>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</si>
  <si>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</si>
  <si>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</si>
  <si>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</si>
  <si>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</si>
  <si>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</si>
  <si>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</si>
  <si>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</si>
  <si>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</si>
  <si>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</si>
  <si>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</si>
  <si>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</si>
  <si>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</si>
  <si>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</si>
  <si>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</si>
  <si>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</si>
  <si>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</si>
  <si>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</si>
  <si>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</si>
  <si>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</si>
  <si>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</si>
  <si>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</si>
  <si>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</si>
  <si>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</si>
  <si>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</si>
  <si>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</si>
  <si>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</si>
  <si>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</si>
  <si>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</si>
  <si>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</si>
  <si>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</si>
  <si>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</si>
  <si>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</si>
  <si>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</si>
  <si>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</si>
  <si>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</si>
  <si>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</si>
  <si>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</si>
  <si>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</si>
  <si>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</si>
  <si>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</si>
  <si>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</si>
  <si>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</si>
  <si>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</si>
  <si>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</si>
  <si>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</si>
  <si>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</si>
  <si>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</si>
  <si>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</si>
  <si>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</si>
  <si>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</si>
  <si>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</si>
  <si>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</si>
  <si>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</si>
  <si>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</si>
  <si>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</si>
  <si>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</si>
  <si>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</si>
  <si>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</si>
  <si>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</si>
  <si>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</si>
  <si>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</si>
  <si>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</si>
  <si>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</si>
  <si>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</si>
  <si>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</si>
  <si>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</si>
  <si>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</si>
  <si>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</si>
  <si>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</si>
  <si>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</si>
  <si>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</si>
  <si>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</si>
  <si>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</si>
  <si>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</si>
  <si>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</si>
  <si>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</si>
  <si>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</si>
  <si>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</si>
  <si>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</si>
  <si>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</si>
  <si>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</si>
  <si>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</si>
  <si>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</si>
  <si>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</si>
  <si>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</si>
  <si>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</si>
  <si>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</si>
  <si>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</si>
  <si>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</si>
  <si>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</si>
  <si>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</si>
  <si>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</si>
  <si>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</si>
  <si>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</si>
  <si>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</si>
  <si>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</si>
  <si>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</si>
  <si>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</si>
  <si>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</si>
  <si>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</si>
  <si>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</si>
  <si>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</si>
  <si>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</si>
  <si>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</si>
  <si>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</si>
  <si>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</si>
  <si>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</si>
  <si>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</si>
  <si>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</si>
  <si>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</si>
  <si>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</si>
  <si>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</si>
  <si>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</si>
  <si>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</si>
  <si>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</si>
  <si>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</si>
  <si>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</si>
  <si>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</si>
  <si>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</si>
  <si>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</si>
  <si>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</si>
  <si>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</si>
  <si>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</si>
  <si>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</si>
  <si>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</si>
  <si>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</si>
  <si>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</si>
  <si>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</si>
  <si>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</si>
  <si>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</si>
  <si>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</si>
  <si>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</si>
  <si>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</si>
  <si>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</si>
  <si>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</si>
  <si>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</si>
  <si>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</si>
  <si>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</si>
  <si>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</si>
  <si>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</si>
  <si>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</si>
  <si>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</si>
  <si>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</si>
  <si>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</si>
  <si>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</si>
  <si>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</si>
  <si>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</si>
  <si>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</si>
  <si>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</si>
  <si>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</si>
  <si>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</si>
  <si>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</si>
  <si>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</si>
  <si>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</si>
  <si>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</si>
  <si>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</si>
  <si>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</si>
  <si>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</si>
  <si>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</si>
  <si>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</si>
  <si>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</si>
  <si>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</si>
  <si>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</si>
  <si>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</si>
  <si>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</si>
  <si>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</si>
  <si>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</si>
  <si>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</si>
  <si>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</si>
  <si>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</si>
  <si>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</si>
  <si>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</si>
  <si>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</si>
  <si>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</si>
  <si>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</si>
  <si>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</si>
  <si>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</si>
  <si>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</si>
  <si>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</si>
  <si>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</si>
  <si>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</si>
  <si>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</si>
  <si>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</si>
  <si>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</si>
  <si>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</si>
  <si>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</si>
  <si>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</si>
  <si>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</si>
  <si>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</si>
  <si>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</si>
  <si>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</si>
  <si>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</si>
  <si>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</si>
  <si>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</si>
  <si>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</si>
  <si>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</si>
  <si>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</si>
  <si>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</si>
  <si>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</si>
  <si>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</si>
  <si>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</si>
  <si>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</si>
  <si>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</si>
  <si>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</si>
  <si>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</si>
  <si>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</si>
  <si>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</si>
  <si>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</si>
  <si>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</si>
  <si>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</si>
  <si>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</si>
  <si>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</si>
  <si>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</si>
  <si>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</si>
  <si>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</si>
  <si>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</si>
  <si>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</si>
  <si>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</si>
  <si>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</si>
  <si>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</si>
  <si>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</si>
  <si>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</si>
  <si>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</si>
  <si>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</si>
  <si>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</si>
  <si>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</si>
  <si>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</si>
  <si>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</si>
  <si>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</si>
  <si>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</si>
  <si>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</si>
  <si>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</si>
  <si>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</si>
  <si>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</si>
  <si>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</si>
  <si>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</si>
  <si>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</si>
  <si>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</si>
  <si>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</si>
  <si>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</si>
  <si>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</si>
  <si>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</si>
  <si>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</si>
  <si>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</si>
  <si>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</si>
  <si>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</si>
  <si>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</si>
  <si>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</si>
  <si>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</si>
  <si>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</si>
  <si>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</si>
  <si>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</si>
  <si>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</si>
  <si>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</si>
  <si>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</si>
  <si>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</si>
  <si>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</si>
  <si>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</si>
  <si>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</si>
  <si>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</si>
  <si>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</si>
  <si>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</si>
  <si>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</si>
  <si>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</si>
  <si>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</si>
  <si>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</si>
  <si>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</si>
  <si>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</si>
  <si>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</si>
  <si>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</si>
  <si>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</si>
  <si>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</si>
  <si>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</si>
  <si>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</si>
  <si>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</si>
  <si>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</si>
  <si>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</si>
  <si>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</si>
  <si>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</si>
  <si>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</si>
  <si>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</si>
  <si>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</si>
  <si>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</si>
  <si>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</si>
  <si>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</si>
  <si>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</si>
  <si>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</si>
  <si>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</si>
  <si>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</si>
  <si>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</si>
  <si>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</si>
  <si>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</si>
  <si>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</si>
  <si>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</si>
  <si>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</si>
  <si>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</si>
  <si>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</si>
  <si>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</si>
  <si>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</si>
  <si>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</si>
  <si>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</si>
  <si>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</si>
  <si>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</si>
  <si>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</si>
  <si>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</si>
  <si>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</si>
  <si>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</si>
  <si>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</si>
  <si>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</si>
  <si>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</si>
  <si>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</si>
  <si>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</si>
  <si>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</si>
  <si>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</si>
  <si>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</si>
  <si>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</si>
  <si>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</si>
  <si>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</si>
  <si>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</si>
  <si>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</si>
  <si>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</si>
  <si>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</si>
  <si>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</si>
  <si>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</si>
  <si>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</si>
  <si>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</si>
  <si>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</si>
  <si>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</si>
  <si>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</si>
  <si>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</si>
  <si>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</si>
  <si>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</si>
  <si>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</si>
  <si>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</si>
  <si>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</si>
  <si>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</si>
  <si>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</si>
  <si>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</si>
  <si>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</si>
  <si>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</si>
  <si>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</si>
  <si>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</si>
  <si>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</si>
  <si>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</si>
  <si>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</si>
  <si>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</si>
  <si>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</si>
  <si>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</si>
  <si>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</si>
  <si>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</si>
  <si>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</si>
  <si>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</si>
  <si>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</si>
  <si>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</si>
  <si>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</si>
  <si>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</si>
  <si>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</si>
  <si>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</si>
  <si>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</si>
  <si>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</si>
  <si>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</si>
  <si>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</si>
  <si>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</si>
  <si>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</si>
  <si>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</si>
  <si>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</si>
  <si>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</si>
  <si>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</si>
  <si>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</si>
  <si>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</si>
  <si>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</si>
  <si>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</si>
  <si>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</si>
  <si>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</si>
  <si>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</si>
  <si>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</si>
  <si>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</si>
  <si>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</si>
  <si>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</si>
  <si>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</si>
  <si>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</si>
  <si>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</si>
  <si>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</si>
  <si>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</si>
  <si>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</si>
  <si>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</si>
  <si>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</si>
  <si>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</si>
  <si>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</si>
  <si>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</si>
  <si>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</si>
  <si>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</si>
  <si>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</si>
  <si>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</si>
  <si>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</si>
  <si>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</si>
  <si>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</si>
  <si>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</si>
  <si>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</si>
  <si>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</si>
  <si>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</si>
  <si>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</si>
  <si>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</si>
  <si>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</si>
  <si>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</si>
  <si>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</si>
  <si>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</si>
  <si>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</si>
  <si>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</si>
  <si>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</si>
  <si>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</si>
  <si>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</si>
  <si>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</si>
  <si>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</si>
  <si>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</si>
  <si>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</si>
  <si>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</si>
  <si>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</si>
  <si>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</si>
  <si>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</si>
  <si>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</si>
  <si>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</si>
  <si>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</si>
  <si>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</si>
  <si>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</si>
  <si>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</si>
  <si>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</si>
  <si>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</si>
  <si>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</si>
  <si>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</si>
  <si>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</si>
  <si>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</si>
  <si>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</si>
  <si>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</si>
  <si>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</si>
  <si>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</si>
  <si>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</si>
  <si>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</si>
  <si>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</si>
  <si>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</si>
  <si>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</si>
  <si>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</si>
  <si>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</si>
  <si>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</si>
  <si>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</si>
  <si>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</si>
  <si>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</si>
  <si>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</si>
  <si>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</si>
  <si>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</si>
  <si>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</si>
  <si>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</si>
  <si>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</si>
  <si>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</si>
  <si>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</si>
  <si>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</si>
  <si>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</si>
  <si>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</si>
  <si>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</si>
  <si>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</si>
  <si>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</si>
  <si>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</si>
  <si>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</si>
  <si>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</si>
  <si>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</si>
  <si>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</si>
  <si>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</si>
  <si>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</si>
  <si>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</si>
  <si>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</si>
  <si>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</si>
  <si>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</si>
  <si>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</si>
  <si>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</si>
  <si>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</si>
  <si>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</si>
  <si>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</si>
  <si>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</si>
  <si>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</si>
  <si>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</si>
  <si>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</si>
  <si>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</si>
  <si>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</si>
  <si>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</si>
  <si>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</si>
  <si>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</si>
  <si>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</si>
  <si>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</si>
  <si>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</si>
  <si>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</si>
  <si>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</si>
  <si>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</si>
  <si>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</si>
  <si>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</si>
  <si>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</si>
  <si>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</si>
  <si>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</si>
  <si>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</si>
  <si>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</si>
  <si>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</si>
  <si>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</si>
  <si>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</si>
  <si>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</si>
  <si>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</si>
  <si>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</si>
  <si>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</si>
  <si>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</si>
  <si>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</si>
  <si>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</si>
  <si>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</si>
  <si>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</si>
  <si>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</si>
  <si>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</si>
  <si>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</si>
  <si>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</si>
  <si>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</si>
  <si>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</si>
  <si>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</si>
  <si>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</si>
  <si>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</si>
  <si>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</si>
  <si>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</si>
  <si>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</si>
  <si>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</si>
  <si>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</si>
  <si>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</si>
  <si>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</si>
  <si>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</si>
  <si>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</si>
  <si>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</si>
  <si>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</si>
  <si>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</si>
  <si>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</si>
  <si>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</si>
  <si>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</si>
  <si>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</si>
  <si>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</si>
  <si>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</si>
  <si>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</si>
  <si>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</si>
  <si>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</si>
  <si>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</si>
  <si>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</si>
  <si>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</si>
  <si>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</si>
  <si>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</si>
  <si>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</si>
  <si>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</si>
  <si>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</si>
  <si>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</si>
  <si>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</si>
  <si>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</si>
  <si>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</si>
  <si>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</si>
  <si>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</si>
  <si>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</si>
  <si>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</si>
  <si>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</si>
  <si>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</si>
  <si>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</si>
  <si>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</si>
  <si>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</si>
  <si>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</si>
  <si>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</si>
  <si>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</si>
  <si>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</si>
  <si>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</si>
  <si>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</si>
  <si>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</si>
  <si>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</si>
  <si>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</si>
  <si>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</si>
  <si>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</si>
  <si>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</si>
  <si>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</si>
  <si>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</si>
  <si>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</si>
  <si>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</si>
  <si>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</si>
  <si>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</si>
  <si>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</si>
  <si>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</si>
  <si>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</si>
  <si>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</si>
  <si>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</si>
  <si>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</si>
  <si>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</si>
  <si>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</si>
  <si>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</si>
  <si>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</si>
  <si>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</si>
  <si>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</si>
  <si>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</si>
  <si>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</si>
  <si>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</si>
  <si>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</si>
  <si>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</si>
  <si>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</si>
  <si>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</si>
  <si>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</si>
  <si>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</si>
  <si>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</si>
  <si>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</si>
  <si>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</si>
  <si>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</si>
  <si>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</si>
  <si>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</si>
  <si>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</si>
  <si>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</si>
  <si>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</si>
  <si>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</si>
  <si>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</si>
  <si>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</si>
  <si>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</si>
  <si>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</si>
  <si>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</si>
  <si>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</si>
  <si>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</si>
  <si>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</si>
  <si>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</si>
  <si>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</si>
  <si>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</si>
  <si>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</si>
  <si>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</si>
  <si>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</si>
  <si>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</si>
  <si>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</si>
  <si>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</si>
  <si>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</si>
  <si>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</si>
  <si>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</si>
  <si>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</si>
  <si>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</si>
  <si>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</si>
  <si>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</si>
  <si>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</si>
  <si>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</si>
  <si>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</si>
  <si>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</si>
  <si>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</si>
  <si>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</si>
  <si>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</si>
  <si>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</si>
  <si>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</si>
  <si>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</si>
  <si>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</si>
  <si>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</si>
  <si>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</si>
  <si>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</si>
  <si>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</si>
  <si>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</si>
  <si>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</si>
  <si>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</si>
  <si>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</si>
  <si>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</si>
  <si>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</si>
  <si>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</si>
  <si>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</si>
  <si>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</si>
  <si>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</si>
  <si>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</si>
  <si>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</si>
  <si>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</si>
  <si>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</si>
  <si>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</si>
  <si>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</si>
  <si>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</si>
  <si>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</si>
  <si>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</si>
  <si>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</si>
  <si>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</si>
  <si>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</si>
  <si>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</si>
  <si>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</si>
  <si>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</si>
  <si>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</si>
  <si>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</si>
  <si>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</si>
  <si>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</si>
  <si>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</si>
  <si>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</si>
  <si>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</si>
  <si>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</si>
  <si>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</si>
  <si>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</si>
  <si>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</si>
  <si>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</si>
  <si>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</si>
  <si>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</si>
  <si>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</si>
  <si>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</si>
  <si>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</si>
  <si>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</si>
  <si>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</si>
  <si>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</si>
  <si>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</si>
  <si>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</si>
  <si>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</si>
  <si>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</si>
  <si>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</si>
  <si>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</si>
  <si>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</si>
  <si>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</si>
  <si>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</si>
  <si>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</si>
  <si>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</si>
  <si>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</si>
  <si>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</si>
  <si>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</si>
  <si>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</si>
  <si>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</si>
  <si>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</si>
  <si>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</si>
  <si>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</si>
  <si>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</si>
  <si>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</si>
  <si>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</si>
  <si>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</si>
  <si>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</si>
  <si>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</si>
  <si>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</si>
  <si>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</si>
  <si>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</si>
  <si>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</si>
  <si>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</si>
  <si>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</si>
  <si>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</si>
  <si>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</si>
  <si>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</si>
  <si>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</si>
  <si>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</si>
  <si>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</si>
  <si>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</si>
  <si>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</si>
  <si>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</si>
  <si>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</si>
  <si>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</si>
  <si>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</si>
  <si>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</si>
  <si>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</si>
  <si>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</si>
  <si>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</si>
  <si>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</si>
  <si>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</si>
  <si>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</si>
  <si>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</si>
  <si>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</si>
  <si>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</si>
  <si>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</si>
  <si>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</si>
  <si>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</si>
  <si>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</si>
  <si>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</si>
  <si>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</si>
  <si>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</si>
  <si>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</si>
  <si>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</si>
  <si>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</si>
  <si>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</si>
  <si>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</si>
  <si>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</si>
  <si>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</si>
  <si>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</si>
  <si>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</si>
  <si>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</si>
  <si>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</si>
  <si>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</si>
  <si>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</si>
  <si>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</si>
  <si>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</si>
  <si>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</si>
  <si>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</si>
  <si>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</si>
  <si>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</si>
  <si>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</si>
  <si>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</si>
  <si>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</si>
  <si>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</si>
  <si>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</si>
  <si>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</si>
  <si>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</si>
  <si>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</si>
  <si>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</si>
  <si>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</si>
  <si>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</si>
  <si>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</si>
  <si>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</si>
  <si>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</si>
  <si>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</si>
  <si>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</si>
  <si>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</si>
  <si>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</si>
  <si>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</si>
  <si>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</si>
  <si>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</si>
  <si>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</si>
  <si>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</si>
  <si>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</si>
  <si>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</si>
  <si>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</si>
  <si>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</si>
  <si>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</si>
  <si>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</si>
  <si>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</si>
  <si>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</si>
  <si>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</si>
  <si>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</si>
  <si>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</si>
  <si>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</si>
  <si>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</si>
  <si>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</si>
  <si>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</si>
  <si>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</si>
  <si>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</si>
  <si>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</si>
  <si>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</si>
  <si>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</si>
  <si>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</si>
  <si>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</si>
  <si>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</si>
  <si>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</si>
  <si>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</si>
  <si>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</si>
  <si>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</si>
  <si>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</si>
  <si>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</si>
  <si>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</si>
  <si>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</si>
  <si>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</si>
  <si>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</si>
  <si>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</si>
  <si>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</si>
  <si>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</si>
  <si>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</si>
  <si>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</si>
  <si>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</si>
  <si>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</si>
  <si>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</si>
  <si>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</si>
  <si>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</si>
  <si>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</si>
  <si>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</si>
  <si>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</si>
  <si>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</si>
  <si>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</si>
  <si>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</si>
  <si>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</si>
  <si>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</si>
  <si>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</si>
  <si>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</si>
  <si>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</si>
  <si>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</si>
  <si>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</si>
  <si>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</si>
  <si>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</si>
  <si>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</si>
  <si>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</si>
  <si>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</si>
  <si>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</si>
  <si>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</si>
  <si>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</si>
  <si>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</si>
  <si>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</si>
  <si>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</si>
  <si>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</si>
  <si>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</si>
  <si>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</si>
  <si>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</si>
  <si>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</si>
  <si>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</si>
  <si>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</si>
  <si>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</si>
  <si>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</si>
  <si>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</si>
  <si>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</si>
  <si>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</si>
  <si>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</si>
  <si>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</si>
  <si>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</si>
  <si>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</si>
  <si>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</si>
  <si>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</si>
  <si>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</si>
  <si>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</si>
  <si>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</si>
  <si>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</si>
  <si>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</si>
  <si>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</si>
  <si>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</si>
  <si>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</si>
  <si>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</si>
  <si>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</si>
  <si>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</si>
  <si>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</si>
  <si>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</si>
  <si>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</si>
  <si>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</si>
  <si>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</si>
  <si>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</si>
  <si>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</si>
  <si>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</si>
  <si>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</si>
  <si>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</si>
  <si>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</si>
  <si>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</si>
  <si>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</si>
  <si>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</si>
  <si>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</si>
  <si>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</si>
  <si>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</si>
  <si>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</si>
  <si>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</si>
  <si>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</si>
  <si>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</si>
  <si>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</si>
  <si>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</si>
  <si>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</si>
  <si>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</si>
  <si>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</si>
  <si>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</si>
  <si>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</si>
  <si>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</si>
  <si>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</si>
  <si>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</si>
  <si>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</si>
  <si>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</si>
  <si>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</si>
  <si>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</si>
  <si>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</si>
  <si>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</si>
  <si>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</si>
  <si>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</si>
  <si>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</si>
  <si>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</si>
  <si>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</si>
  <si>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</si>
  <si>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</si>
  <si>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</si>
  <si>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</si>
  <si>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</si>
  <si>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</si>
  <si>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</si>
  <si>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</si>
  <si>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</si>
  <si>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</si>
  <si>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</si>
  <si>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</si>
  <si>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</si>
  <si>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</si>
  <si>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</si>
  <si>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</si>
  <si>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</si>
  <si>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</si>
  <si>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</si>
  <si>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</si>
  <si>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</si>
  <si>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</si>
  <si>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</si>
  <si>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</si>
  <si>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</si>
  <si>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</si>
  <si>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</si>
  <si>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</si>
  <si>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</si>
  <si>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</si>
  <si>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</si>
  <si>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</si>
  <si>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</si>
  <si>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</si>
  <si>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</si>
  <si>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</si>
  <si>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</si>
  <si>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</si>
  <si>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</si>
  <si>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</si>
  <si>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</si>
  <si>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</si>
  <si>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</si>
  <si>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</si>
  <si>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</si>
  <si>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</si>
  <si>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</si>
  <si>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</si>
  <si>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</si>
  <si>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</si>
  <si>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</si>
  <si>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</si>
  <si>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</si>
  <si>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</si>
  <si>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</si>
  <si>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</si>
  <si>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</si>
  <si>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</si>
  <si>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</si>
  <si>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</si>
  <si>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</si>
  <si>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</si>
  <si>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</si>
  <si>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</si>
  <si>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</si>
  <si>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</si>
  <si>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</si>
  <si>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</si>
  <si>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</si>
  <si>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</si>
  <si>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</si>
  <si>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</si>
  <si>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</si>
  <si>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</si>
  <si>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</si>
  <si>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</si>
  <si>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</si>
  <si>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</si>
  <si>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</si>
  <si>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</si>
  <si>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</si>
  <si>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</si>
  <si>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</si>
  <si>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</si>
  <si>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</si>
  <si>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</si>
  <si>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</si>
  <si>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</si>
  <si>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</si>
  <si>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</si>
  <si>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</si>
  <si>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</si>
  <si>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</si>
  <si>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</si>
  <si>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</si>
  <si>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</si>
  <si>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</si>
  <si>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</si>
  <si>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</si>
  <si>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</si>
  <si>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</si>
  <si>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</si>
  <si>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</si>
  <si>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</si>
  <si>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</si>
  <si>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</si>
  <si>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</si>
  <si>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</si>
  <si>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</si>
  <si>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</si>
  <si>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</si>
  <si>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</si>
  <si>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</si>
  <si>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</si>
  <si>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</si>
  <si>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</si>
  <si>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</si>
  <si>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</si>
  <si>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</si>
  <si>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</si>
  <si>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</si>
  <si>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</si>
  <si>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</si>
  <si>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</si>
  <si>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</si>
  <si>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</si>
  <si>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</si>
  <si>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</si>
  <si>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</si>
  <si>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</si>
  <si>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</si>
  <si>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</si>
  <si>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</si>
  <si>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</si>
  <si>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</si>
  <si>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</si>
  <si>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</si>
  <si>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</si>
  <si>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</si>
  <si>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</si>
  <si>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</si>
  <si>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</si>
  <si>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</si>
  <si>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</si>
  <si>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</si>
  <si>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</si>
  <si>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</si>
  <si>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</si>
  <si>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</si>
  <si>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</si>
  <si>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</si>
  <si>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</si>
  <si>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</si>
  <si>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</si>
  <si>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</si>
  <si>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</si>
  <si>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</si>
  <si>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</si>
  <si>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</si>
  <si>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</si>
  <si>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</si>
  <si>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</si>
  <si>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</si>
  <si>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</si>
  <si>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</si>
  <si>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</si>
  <si>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</si>
  <si>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</si>
  <si>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</si>
  <si>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</si>
  <si>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</si>
  <si>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</si>
  <si>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</si>
  <si>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</si>
  <si>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</si>
  <si>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</si>
  <si>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</si>
  <si>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</si>
  <si>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</si>
  <si>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</si>
  <si>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</si>
  <si>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</si>
  <si>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</si>
  <si>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</si>
  <si>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</si>
  <si>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</si>
  <si>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</si>
  <si>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</si>
  <si>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</si>
  <si>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</si>
  <si>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</si>
  <si>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</si>
  <si>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</si>
  <si>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</si>
  <si>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</si>
  <si>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</si>
  <si>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</si>
  <si>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</si>
  <si>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</si>
  <si>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</si>
  <si>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</si>
  <si>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</si>
  <si>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</si>
  <si>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</si>
  <si>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</si>
  <si>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</si>
  <si>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</si>
  <si>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</si>
  <si>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</si>
  <si>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</si>
  <si>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</si>
  <si>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</si>
  <si>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</si>
  <si>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</si>
  <si>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</si>
  <si>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</si>
  <si>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</si>
  <si>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</si>
  <si>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</si>
  <si>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</si>
  <si>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</si>
  <si>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</si>
  <si>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</si>
  <si>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</si>
  <si>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</si>
  <si>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</si>
  <si>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</si>
  <si>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</si>
  <si>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</si>
  <si>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</si>
  <si>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</si>
  <si>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</si>
  <si>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</si>
  <si>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</si>
  <si>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</si>
  <si>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</si>
  <si>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</si>
  <si>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</si>
  <si>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</si>
  <si>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</si>
  <si>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</si>
  <si>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</si>
  <si>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</si>
  <si>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</si>
  <si>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</si>
  <si>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</si>
  <si>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</si>
  <si>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</si>
  <si>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</si>
  <si>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</si>
  <si>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</si>
  <si>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</si>
  <si>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</si>
  <si>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</si>
  <si>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</si>
  <si>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</si>
  <si>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</si>
  <si>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</si>
  <si>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</si>
  <si>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</si>
  <si>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</si>
  <si>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</si>
  <si>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</si>
  <si>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</si>
  <si>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</si>
  <si>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</si>
  <si>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</si>
  <si>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</si>
  <si>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</si>
  <si>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</si>
  <si>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</si>
  <si>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</si>
  <si>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</si>
  <si>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</si>
  <si>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</si>
  <si>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</si>
  <si>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</si>
  <si>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</si>
  <si>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</si>
  <si>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</si>
  <si>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</si>
  <si>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</si>
  <si>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</si>
  <si>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</si>
  <si>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</si>
  <si>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</si>
  <si>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</si>
  <si>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</si>
  <si>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</si>
  <si>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</si>
  <si>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</si>
  <si>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</si>
  <si>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</si>
  <si>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</si>
  <si>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</si>
  <si>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</si>
  <si>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</si>
  <si>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</si>
  <si>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</si>
  <si>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</si>
  <si>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</si>
  <si>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</si>
  <si>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</si>
  <si>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</si>
  <si>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</si>
  <si>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</si>
  <si>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</si>
  <si>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</si>
  <si>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</si>
  <si>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</si>
  <si>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</si>
  <si>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</si>
  <si>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</si>
  <si>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</si>
  <si>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</si>
  <si>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</si>
  <si>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</si>
  <si>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</si>
  <si>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</si>
  <si>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</si>
  <si>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</si>
  <si>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</si>
  <si>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</si>
  <si>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</si>
  <si>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</si>
  <si>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</si>
  <si>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</si>
  <si>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</si>
  <si>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</si>
  <si>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</si>
  <si>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</si>
  <si>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</si>
  <si>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</si>
  <si>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</si>
  <si>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</si>
  <si>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</si>
  <si>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</si>
  <si>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</si>
  <si>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</si>
  <si>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</si>
  <si>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</si>
  <si>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</si>
  <si>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</si>
  <si>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</si>
  <si>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</si>
  <si>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</si>
  <si>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</si>
  <si>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</si>
  <si>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</si>
  <si>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</si>
  <si>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</si>
  <si>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</si>
  <si>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</si>
  <si>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</si>
  <si>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</si>
  <si>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</si>
  <si>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</si>
  <si>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</si>
  <si>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</si>
  <si>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</si>
  <si>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</si>
  <si>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</si>
  <si>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</si>
  <si>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</si>
  <si>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</si>
  <si>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</si>
  <si>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</si>
  <si>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</si>
  <si>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</si>
  <si>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</si>
  <si>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</si>
  <si>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</si>
  <si>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</si>
  <si>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</si>
  <si>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</si>
  <si>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</si>
  <si>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</si>
  <si>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</si>
  <si>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</si>
  <si>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</si>
  <si>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</si>
  <si>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</si>
  <si>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</si>
  <si>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</si>
  <si>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</si>
  <si>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</si>
  <si>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</si>
  <si>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</si>
  <si>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</si>
  <si>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</si>
  <si>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</si>
  <si>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</si>
  <si>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</si>
  <si>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</si>
  <si>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</si>
  <si>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</si>
  <si>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</si>
  <si>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</si>
  <si>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</si>
  <si>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</si>
  <si>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</si>
  <si>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</si>
  <si>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</si>
  <si>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</si>
  <si>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</si>
  <si>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</si>
  <si>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</si>
  <si>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</si>
  <si>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</si>
  <si>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</si>
  <si>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</si>
  <si>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</si>
  <si>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</si>
  <si>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</si>
  <si>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</si>
  <si>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</si>
  <si>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</si>
  <si>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</si>
  <si>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</si>
  <si>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</si>
  <si>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</si>
  <si>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</si>
  <si>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</si>
  <si>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</si>
  <si>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</si>
  <si>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</si>
  <si>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</si>
  <si>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</si>
  <si>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</si>
  <si>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</si>
  <si>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</si>
  <si>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</si>
  <si>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</si>
  <si>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</si>
  <si>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</si>
  <si>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</si>
  <si>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</si>
  <si>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</si>
  <si>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</si>
  <si>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</si>
  <si>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</si>
  <si>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</si>
  <si>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</si>
  <si>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</si>
  <si>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</si>
  <si>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</si>
  <si>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</si>
  <si>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</si>
  <si>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</si>
  <si>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</si>
  <si>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</si>
  <si>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</si>
  <si>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</si>
  <si>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</si>
  <si>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</si>
  <si>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</si>
  <si>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</si>
  <si>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</si>
  <si>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</si>
  <si>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</si>
  <si>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</si>
  <si>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</si>
  <si>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</si>
  <si>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</si>
  <si>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</si>
  <si>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</si>
  <si>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</si>
  <si>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</si>
  <si>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</si>
  <si>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</si>
  <si>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</si>
  <si>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</si>
  <si>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</si>
  <si>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</si>
  <si>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</si>
  <si>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</si>
  <si>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</si>
  <si>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</si>
  <si>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</si>
  <si>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</si>
  <si>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</si>
  <si>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</si>
  <si>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</si>
  <si>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</si>
  <si>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</si>
  <si>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</si>
  <si>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</si>
  <si>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</si>
  <si>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</si>
  <si>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</si>
  <si>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</si>
  <si>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</si>
  <si>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</si>
  <si>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</si>
  <si>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</si>
  <si>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</si>
  <si>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</si>
  <si>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</si>
  <si>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</si>
  <si>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</si>
  <si>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</si>
  <si>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</si>
  <si>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</si>
  <si>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</si>
  <si>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</si>
  <si>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</si>
  <si>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</si>
  <si>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</si>
  <si>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</si>
  <si>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</si>
  <si>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</si>
  <si>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</si>
  <si>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</si>
  <si>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</si>
  <si>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</si>
  <si>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</si>
  <si>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</si>
  <si>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</si>
  <si>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</si>
  <si>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</si>
  <si>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</si>
  <si>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</si>
  <si>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</si>
  <si>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</si>
  <si>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</si>
  <si>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</si>
  <si>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</si>
  <si>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</si>
  <si>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</si>
  <si>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</si>
  <si>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</si>
  <si>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</si>
  <si>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</si>
  <si>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</si>
  <si>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</si>
  <si>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</si>
  <si>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</si>
  <si>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</si>
  <si>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</si>
  <si>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</si>
  <si>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</si>
  <si>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</si>
  <si>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</si>
  <si>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</si>
  <si>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</si>
  <si>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</si>
  <si>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</si>
  <si>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</si>
  <si>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</si>
  <si>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</si>
  <si>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</si>
  <si>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</si>
  <si>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</si>
  <si>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</si>
  <si>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</si>
  <si>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</si>
  <si>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</si>
  <si>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</si>
  <si>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</si>
  <si>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</si>
  <si>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</si>
  <si>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</si>
  <si>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</si>
  <si>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</si>
  <si>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</si>
  <si>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</si>
  <si>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</si>
  <si>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</si>
  <si>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</si>
  <si>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</si>
  <si>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</si>
  <si>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</si>
  <si>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</si>
  <si>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</si>
  <si>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</si>
  <si>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</si>
  <si>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</si>
  <si>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</si>
  <si>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</si>
  <si>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</si>
  <si>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</si>
  <si>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</si>
  <si>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</si>
  <si>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</si>
  <si>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</si>
  <si>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</si>
  <si>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</si>
  <si>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</si>
  <si>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</si>
  <si>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</si>
  <si>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</si>
  <si>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</si>
  <si>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</si>
  <si>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</si>
  <si>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</si>
  <si>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</si>
  <si>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</si>
  <si>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</si>
  <si>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</si>
  <si>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</si>
  <si>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</si>
  <si>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</si>
  <si>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</si>
  <si>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</si>
  <si>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</si>
  <si>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</si>
  <si>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</si>
  <si>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</si>
  <si>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</si>
  <si>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</si>
  <si>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</si>
  <si>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</si>
  <si>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</si>
  <si>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</si>
  <si>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</si>
  <si>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</si>
  <si>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</si>
  <si>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</si>
  <si>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</si>
  <si>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</si>
  <si>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</si>
  <si>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</si>
  <si>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</si>
  <si>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</si>
  <si>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</si>
  <si>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</si>
  <si>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</si>
  <si>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</si>
  <si>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</si>
  <si>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</si>
  <si>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</si>
  <si>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</si>
  <si>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</si>
  <si>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</si>
  <si>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</si>
  <si>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</si>
  <si>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</si>
  <si>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</si>
  <si>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</si>
  <si>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</si>
  <si>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</si>
  <si>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</si>
  <si>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</si>
  <si>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</si>
  <si>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</si>
  <si>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</si>
  <si>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</si>
  <si>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</si>
  <si>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</si>
  <si>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</si>
  <si>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</si>
  <si>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</si>
  <si>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</si>
  <si>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</si>
  <si>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</si>
  <si>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</si>
  <si>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</si>
  <si>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</si>
  <si>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</si>
  <si>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</si>
  <si>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</si>
  <si>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</si>
  <si>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</si>
  <si>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</si>
  <si>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</si>
  <si>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</si>
  <si>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</si>
  <si>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</si>
  <si>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</si>
  <si>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</si>
  <si>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</si>
  <si>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</si>
  <si>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</si>
  <si>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</si>
  <si>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</si>
  <si>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</si>
  <si>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</si>
  <si>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</si>
  <si>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</si>
  <si>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</si>
  <si>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</si>
  <si>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</si>
  <si>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</si>
  <si>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</si>
  <si>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</si>
  <si>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</si>
  <si>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</si>
  <si>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</si>
  <si>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</si>
  <si>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</si>
  <si>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</si>
  <si>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</si>
  <si>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</si>
  <si>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</si>
  <si>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</si>
  <si>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</si>
  <si>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</si>
  <si>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</si>
  <si>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</si>
  <si>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</si>
  <si>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</si>
  <si>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</si>
  <si>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</si>
  <si>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</si>
  <si>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</si>
  <si>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</si>
  <si>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</si>
  <si>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</si>
  <si>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</si>
  <si>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</si>
  <si>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</si>
  <si>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</si>
  <si>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</si>
  <si>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</si>
  <si>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</si>
  <si>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</si>
  <si>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</si>
  <si>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</si>
  <si>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</si>
  <si>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</si>
  <si>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</si>
  <si>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</si>
  <si>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</si>
  <si>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</si>
  <si>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</si>
  <si>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</si>
  <si>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</si>
  <si>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</si>
  <si>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</si>
  <si>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</si>
  <si>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</si>
  <si>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</si>
  <si>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</si>
  <si>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</si>
  <si>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</si>
  <si>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</si>
  <si>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</si>
  <si>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</si>
  <si>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</si>
  <si>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</si>
  <si>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</si>
  <si>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</si>
  <si>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</si>
  <si>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</si>
  <si>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</si>
  <si>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</si>
  <si>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</si>
  <si>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</si>
  <si>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</si>
  <si>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</si>
  <si>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</si>
  <si>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</si>
  <si>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</si>
  <si>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</si>
  <si>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</si>
  <si>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</si>
  <si>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</si>
  <si>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</si>
  <si>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</si>
  <si>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</si>
  <si>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</si>
  <si>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</si>
  <si>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</si>
  <si>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</si>
  <si>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</si>
  <si>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</si>
  <si>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</si>
  <si>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</si>
  <si>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</si>
  <si>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</si>
  <si>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</si>
  <si>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</si>
  <si>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</si>
  <si>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</si>
  <si>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</si>
  <si>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</si>
  <si>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</si>
  <si>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</si>
  <si>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</si>
  <si>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</si>
  <si>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</si>
  <si>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</si>
  <si>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</si>
  <si>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</si>
  <si>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</si>
  <si>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</si>
  <si>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</si>
  <si>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</si>
  <si>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</si>
  <si>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</si>
  <si>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</si>
  <si>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</si>
  <si>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</si>
  <si>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</si>
  <si>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</si>
  <si>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</si>
  <si>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</si>
  <si>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</si>
  <si>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</si>
  <si>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</si>
  <si>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</si>
  <si>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</si>
  <si>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</si>
  <si>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</si>
  <si>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</si>
  <si>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</si>
  <si>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</si>
  <si>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</si>
  <si>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</si>
  <si>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</si>
  <si>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</si>
  <si>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</si>
  <si>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</si>
  <si>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</si>
  <si>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</si>
  <si>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</si>
  <si>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</si>
  <si>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</si>
  <si>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</si>
  <si>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</si>
  <si>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</si>
  <si>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</si>
  <si>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</si>
  <si>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</si>
  <si>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</si>
  <si>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</si>
  <si>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</si>
  <si>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</si>
  <si>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</si>
  <si>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</si>
  <si>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</si>
  <si>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</si>
  <si>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</si>
  <si>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</si>
  <si>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</si>
  <si>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</si>
  <si>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</si>
  <si>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</si>
  <si>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</si>
  <si>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</si>
  <si>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</si>
  <si>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</si>
  <si>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</si>
  <si>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</si>
  <si>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</si>
  <si>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</si>
  <si>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</si>
  <si>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</si>
  <si>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</si>
  <si>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</si>
  <si>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</si>
  <si>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</si>
  <si>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</si>
  <si>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</si>
  <si>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</si>
  <si>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</si>
  <si>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</si>
  <si>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</si>
  <si>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</si>
  <si>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</si>
  <si>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</si>
  <si>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</si>
  <si>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</si>
  <si>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</si>
  <si>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</si>
  <si>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</si>
  <si>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</si>
  <si>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</si>
  <si>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</si>
  <si>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</si>
  <si>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</si>
  <si>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</si>
  <si>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</si>
  <si>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</si>
  <si>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</si>
  <si>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</si>
  <si>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</si>
  <si>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</si>
  <si>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</si>
  <si>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</si>
  <si>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</si>
  <si>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</si>
  <si>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</si>
  <si>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</si>
  <si>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</si>
  <si>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</si>
  <si>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</si>
  <si>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</si>
  <si>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</si>
  <si>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</si>
  <si>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</si>
  <si>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</si>
  <si>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</si>
  <si>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</si>
  <si>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</si>
  <si>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</si>
  <si>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</si>
  <si>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</si>
  <si>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</si>
  <si>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</si>
  <si>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</si>
  <si>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</si>
  <si>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</si>
  <si>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</si>
  <si>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</si>
  <si>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</si>
  <si>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</si>
  <si>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</si>
  <si>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</si>
  <si>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</si>
  <si>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</si>
  <si>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</si>
  <si>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</si>
  <si>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</si>
  <si>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</si>
  <si>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</si>
  <si>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</si>
  <si>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</si>
  <si>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</si>
  <si>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</si>
  <si>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</si>
  <si>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</si>
  <si>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</si>
  <si>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</si>
  <si>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</si>
  <si>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</si>
  <si>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</si>
  <si>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</si>
  <si>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</si>
  <si>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</si>
  <si>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</si>
  <si>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</si>
  <si>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</si>
  <si>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</si>
  <si>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</si>
  <si>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</si>
  <si>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</si>
  <si>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</si>
  <si>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</si>
  <si>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</si>
  <si>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</si>
  <si>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</si>
  <si>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</si>
  <si>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</si>
  <si>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</si>
  <si>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</si>
  <si>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</si>
  <si>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</si>
  <si>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</si>
  <si>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</si>
  <si>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</si>
  <si>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</si>
  <si>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</si>
  <si>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</si>
  <si>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</si>
  <si>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</si>
  <si>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</si>
  <si>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</si>
  <si>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</si>
  <si>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</si>
  <si>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</si>
  <si>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</si>
  <si>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</si>
  <si>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</si>
  <si>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</si>
  <si>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</si>
  <si>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</si>
  <si>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</si>
  <si>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</si>
  <si>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</si>
  <si>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</si>
  <si>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</si>
  <si>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</si>
  <si>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</si>
  <si>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</si>
  <si>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</si>
  <si>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</si>
  <si>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</si>
  <si>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</si>
  <si>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</si>
  <si>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</si>
  <si>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</si>
  <si>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</si>
  <si>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</si>
  <si>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</si>
  <si>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</si>
  <si>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</si>
  <si>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</si>
  <si>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</si>
  <si>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</si>
  <si>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</si>
  <si>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</si>
  <si>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</si>
  <si>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</si>
  <si>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</si>
  <si>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</si>
  <si>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</si>
  <si>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</si>
  <si>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</si>
  <si>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</si>
  <si>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</si>
  <si>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</si>
  <si>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</si>
  <si>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</si>
  <si>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</si>
  <si>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</si>
  <si>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</si>
  <si>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</si>
  <si>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</si>
  <si>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</si>
  <si>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</si>
  <si>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</si>
  <si>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</si>
  <si>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</si>
  <si>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</si>
  <si>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</si>
  <si>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</si>
  <si>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</si>
  <si>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</si>
  <si>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</si>
  <si>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</si>
  <si>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</si>
  <si>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</si>
  <si>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</si>
  <si>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</si>
  <si>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</si>
  <si>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</si>
  <si>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</si>
  <si>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</si>
  <si>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</si>
  <si>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</si>
  <si>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</si>
  <si>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</si>
  <si>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</si>
  <si>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</si>
  <si>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</si>
  <si>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</si>
  <si>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</si>
  <si>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</si>
  <si>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</si>
  <si>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</si>
  <si>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</si>
  <si>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</si>
  <si>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</si>
  <si>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</si>
  <si>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</si>
  <si>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</si>
  <si>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</si>
  <si>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</si>
  <si>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</si>
  <si>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</si>
  <si>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</si>
  <si>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</si>
  <si>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</si>
  <si>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</si>
  <si>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</si>
  <si>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</si>
  <si>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</si>
  <si>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</si>
  <si>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</si>
  <si>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</si>
  <si>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</si>
  <si>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</si>
  <si>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</si>
  <si>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</si>
  <si>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</si>
  <si>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</si>
  <si>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</si>
  <si>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</si>
  <si>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</si>
  <si>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</si>
  <si>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</si>
  <si>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</si>
  <si>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</si>
  <si>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</si>
  <si>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</si>
  <si>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</si>
  <si>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</si>
  <si>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</si>
  <si>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</si>
  <si>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</si>
  <si>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</si>
  <si>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</si>
  <si>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</si>
  <si>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</si>
  <si>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</si>
  <si>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</si>
  <si>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</si>
  <si>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</si>
  <si>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</si>
  <si>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</si>
  <si>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</si>
  <si>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</si>
  <si>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</si>
  <si>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</si>
  <si>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</si>
  <si>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</si>
  <si>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</si>
  <si>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</si>
  <si>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</si>
  <si>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</si>
  <si>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</si>
  <si>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</si>
  <si>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</si>
  <si>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</si>
  <si>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</si>
  <si>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</si>
  <si>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</si>
  <si>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</si>
  <si>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</si>
  <si>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</si>
  <si>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</si>
  <si>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</si>
  <si>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</si>
  <si>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</si>
  <si>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</si>
  <si>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</si>
  <si>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</si>
  <si>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</si>
  <si>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</si>
  <si>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</si>
  <si>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</si>
  <si>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</si>
  <si>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</si>
  <si>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</si>
  <si>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</si>
  <si>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</si>
  <si>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</si>
  <si>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</si>
  <si>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</si>
  <si>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</si>
  <si>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</si>
  <si>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</si>
  <si>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</si>
  <si>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</si>
  <si>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</si>
  <si>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</si>
  <si>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</si>
  <si>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</si>
  <si>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</si>
  <si>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</si>
  <si>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</si>
  <si>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</si>
  <si>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</si>
  <si>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</si>
  <si>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</si>
  <si>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</si>
  <si>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</si>
  <si>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</si>
  <si>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</si>
  <si>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</si>
  <si>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</si>
  <si>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</si>
  <si>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</si>
  <si>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</si>
  <si>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</si>
  <si>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</si>
  <si>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</si>
  <si>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</si>
  <si>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</si>
  <si>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</si>
  <si>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</si>
  <si>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</si>
  <si>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</si>
  <si>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</si>
  <si>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</si>
  <si>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</si>
  <si>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</si>
  <si>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</si>
  <si>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</si>
  <si>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</si>
  <si>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</si>
  <si>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</si>
  <si>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</si>
  <si>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</si>
  <si>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</si>
  <si>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</si>
  <si>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</si>
  <si>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</si>
  <si>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</si>
  <si>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</si>
  <si>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</si>
  <si>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</si>
  <si>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</si>
  <si>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</si>
  <si>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</si>
  <si>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</si>
  <si>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</si>
  <si>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</si>
  <si>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</si>
  <si>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</si>
  <si>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</si>
  <si>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</si>
  <si>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</si>
  <si>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</si>
  <si>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</si>
  <si>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</si>
  <si>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</si>
  <si>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</si>
  <si>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</si>
  <si>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</si>
  <si>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</si>
  <si>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</si>
  <si>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</si>
  <si>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</si>
  <si>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</si>
  <si>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</si>
  <si>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</si>
  <si>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</si>
  <si>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</si>
  <si>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</si>
  <si>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</si>
  <si>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</si>
  <si>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</si>
  <si>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</si>
  <si>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</si>
  <si>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</si>
  <si>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</si>
  <si>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</si>
  <si>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</si>
  <si>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</si>
  <si>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</si>
  <si>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</si>
  <si>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</si>
  <si>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</si>
  <si>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</si>
  <si>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</si>
  <si>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</si>
  <si>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</si>
  <si>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</si>
  <si>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</si>
  <si>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</si>
  <si>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</si>
  <si>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</si>
  <si>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</si>
  <si>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</si>
  <si>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</si>
  <si>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</si>
  <si>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</si>
  <si>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</si>
  <si>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</si>
  <si>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</si>
  <si>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</si>
  <si>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</si>
  <si>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</si>
  <si>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</si>
  <si>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</si>
  <si>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</si>
  <si>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</si>
  <si>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</si>
  <si>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</si>
  <si>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</si>
  <si>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</si>
  <si>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</si>
  <si>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</si>
  <si>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</si>
  <si>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</si>
  <si>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</si>
  <si>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</si>
  <si>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</si>
  <si>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</si>
  <si>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</si>
  <si>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</si>
  <si>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</si>
  <si>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</si>
  <si>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</si>
  <si>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</si>
  <si>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</si>
  <si>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</si>
  <si>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</si>
  <si>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</si>
  <si>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</si>
  <si>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</si>
  <si>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</si>
  <si>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</si>
  <si>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</si>
  <si>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</si>
  <si>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</si>
  <si>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</si>
  <si>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</si>
  <si>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</si>
  <si>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</si>
  <si>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</si>
  <si>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</si>
  <si>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</si>
  <si>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</si>
  <si>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</si>
  <si>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</si>
  <si>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</si>
  <si>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</si>
  <si>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</si>
  <si>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</si>
  <si>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</si>
  <si>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</si>
  <si>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</si>
  <si>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</si>
  <si>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</si>
  <si>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</si>
  <si>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</si>
  <si>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</si>
  <si>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</si>
  <si>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</si>
  <si>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</si>
  <si>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</si>
  <si>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</si>
  <si>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</si>
  <si>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</si>
  <si>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</si>
  <si>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</si>
  <si>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</si>
  <si>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</si>
  <si>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</si>
  <si>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</si>
  <si>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</si>
  <si>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</si>
  <si>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</si>
  <si>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</si>
  <si>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</si>
  <si>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</si>
  <si>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</si>
  <si>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</si>
  <si>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</si>
  <si>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</si>
  <si>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</si>
  <si>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</si>
  <si>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</si>
  <si>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</si>
  <si>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</si>
  <si>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</si>
  <si>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</si>
  <si>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</si>
  <si>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</si>
  <si>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</si>
  <si>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</si>
  <si>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</si>
  <si>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</si>
  <si>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</si>
  <si>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</si>
  <si>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</si>
  <si>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</si>
  <si>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</si>
  <si>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</si>
  <si>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</si>
  <si>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</si>
  <si>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</si>
  <si>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</si>
  <si>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</si>
  <si>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</si>
  <si>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</si>
  <si>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</si>
  <si>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</si>
  <si>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</si>
  <si>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</si>
  <si>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</si>
  <si>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</si>
  <si>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</si>
  <si>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</si>
  <si>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</si>
  <si>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</si>
  <si>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</si>
  <si>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</si>
  <si>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</si>
  <si>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</si>
  <si>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</si>
  <si>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</si>
  <si>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</si>
  <si>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</si>
  <si>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</si>
  <si>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</si>
  <si>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</si>
  <si>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</si>
  <si>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</si>
  <si>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</si>
  <si>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</si>
  <si>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</si>
  <si>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</si>
  <si>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</si>
  <si>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</si>
  <si>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</si>
  <si>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</si>
  <si>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</si>
  <si>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</si>
  <si>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</si>
  <si>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</si>
  <si>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</si>
  <si>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</si>
  <si>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</si>
  <si>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</si>
  <si>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</si>
  <si>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</si>
  <si>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</si>
  <si>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</si>
  <si>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</si>
  <si>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</si>
  <si>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</si>
  <si>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</si>
  <si>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</si>
  <si>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</si>
  <si>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</si>
  <si>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</si>
  <si>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</si>
  <si>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</si>
  <si>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</si>
  <si>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</si>
  <si>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</si>
  <si>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</si>
  <si>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</si>
  <si>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</si>
  <si>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</si>
  <si>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</si>
  <si>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</si>
  <si>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</si>
  <si>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</si>
  <si>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</si>
  <si>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</si>
  <si>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</si>
  <si>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</si>
  <si>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</si>
  <si>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</si>
  <si>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</si>
  <si>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</si>
  <si>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</si>
  <si>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</si>
  <si>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</si>
  <si>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</si>
  <si>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</si>
  <si>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</si>
  <si>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</si>
  <si>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</si>
  <si>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</si>
  <si>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</si>
  <si>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</si>
  <si>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</si>
  <si>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</si>
  <si>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</si>
  <si>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</si>
  <si>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</si>
  <si>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</si>
  <si>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</si>
  <si>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</si>
  <si>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</si>
  <si>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</si>
  <si>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</si>
  <si>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</si>
  <si>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</si>
  <si>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</si>
  <si>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</si>
  <si>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</si>
  <si>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</si>
  <si>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</si>
  <si>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</si>
  <si>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</si>
  <si>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</si>
  <si>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</si>
  <si>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</si>
  <si>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</si>
  <si>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</si>
  <si>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</si>
  <si>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</si>
  <si>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</si>
  <si>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</si>
  <si>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</si>
  <si>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</si>
  <si>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</si>
  <si>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</si>
  <si>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</si>
  <si>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</si>
  <si>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</si>
  <si>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</si>
  <si>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</si>
  <si>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</si>
  <si>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</si>
  <si>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</si>
  <si>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</si>
  <si>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</si>
  <si>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</si>
  <si>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</si>
  <si>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</si>
  <si>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</si>
  <si>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</si>
  <si>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</si>
  <si>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</si>
  <si>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</si>
  <si>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</si>
  <si>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</si>
  <si>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</si>
  <si>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</si>
  <si>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</si>
  <si>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</si>
  <si>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</si>
  <si>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</si>
  <si>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</si>
  <si>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</si>
  <si>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</si>
  <si>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</si>
  <si>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</si>
  <si>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</si>
  <si>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</si>
  <si>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</si>
  <si>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</si>
  <si>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</si>
  <si>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</si>
  <si>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</si>
  <si>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</si>
  <si>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</si>
  <si>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</si>
  <si>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</si>
  <si>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</si>
  <si>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</si>
  <si>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</si>
  <si>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</si>
  <si>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</si>
  <si>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</si>
  <si>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</si>
  <si>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</si>
  <si>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</si>
  <si>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</si>
  <si>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</si>
  <si>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</si>
  <si>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</si>
  <si>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</si>
  <si>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</si>
  <si>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</si>
  <si>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</si>
  <si>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</si>
  <si>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</si>
  <si>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</si>
  <si>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</si>
  <si>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</si>
  <si>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</si>
  <si>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</si>
  <si>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</si>
  <si>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</si>
  <si>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</si>
  <si>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</si>
  <si>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</si>
  <si>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</si>
  <si>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</si>
  <si>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</si>
  <si>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</si>
  <si>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</si>
  <si>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</si>
  <si>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</si>
  <si>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</si>
  <si>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</si>
  <si>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</si>
  <si>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</si>
  <si>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</si>
  <si>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</si>
  <si>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</si>
  <si>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</si>
  <si>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</si>
  <si>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</si>
  <si>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</si>
  <si>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</si>
  <si>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</si>
  <si>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</si>
  <si>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</si>
  <si>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</si>
  <si>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</si>
  <si>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</si>
  <si>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</si>
  <si>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</si>
  <si>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</si>
  <si>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</si>
  <si>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</si>
  <si>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</si>
  <si>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</si>
  <si>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</si>
  <si>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</si>
  <si>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</si>
  <si>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</si>
  <si>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</si>
  <si>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</si>
  <si>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</si>
  <si>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</si>
  <si>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</si>
  <si>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</si>
  <si>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</si>
  <si>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</si>
  <si>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</si>
  <si>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</si>
  <si>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</si>
  <si>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</si>
  <si>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</si>
  <si>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</si>
  <si>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</si>
  <si>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</si>
  <si>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</si>
  <si>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</si>
  <si>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</si>
  <si>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</si>
  <si>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</si>
  <si>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</si>
  <si>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</si>
  <si>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</si>
  <si>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</si>
  <si>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</si>
  <si>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</si>
  <si>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</si>
  <si>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</si>
  <si>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</si>
  <si>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</si>
  <si>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</si>
  <si>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</si>
  <si>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</si>
  <si>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</si>
  <si>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</si>
  <si>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</si>
  <si>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</si>
  <si>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</si>
  <si>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</si>
  <si>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</si>
  <si>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</si>
  <si>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</si>
  <si>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</si>
  <si>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</si>
  <si>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</si>
  <si>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</si>
  <si>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</si>
  <si>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</si>
  <si>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</si>
  <si>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</si>
  <si>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</si>
  <si>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</si>
  <si>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</si>
  <si>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</si>
  <si>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</si>
  <si>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</si>
  <si>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</si>
  <si>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</si>
  <si>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</si>
  <si>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</si>
  <si>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</si>
  <si>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</si>
  <si>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</si>
  <si>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</si>
  <si>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</si>
  <si>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</si>
  <si>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</si>
  <si>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</si>
  <si>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</si>
  <si>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</si>
  <si>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</si>
  <si>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</si>
  <si>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</si>
  <si>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</si>
  <si>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</si>
  <si>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</si>
  <si>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</si>
  <si>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</si>
  <si>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</si>
  <si>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</si>
  <si>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</si>
  <si>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</si>
  <si>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</si>
  <si>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</si>
  <si>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</si>
  <si>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</si>
  <si>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</si>
  <si>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</si>
  <si>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</si>
  <si>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</si>
  <si>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</si>
  <si>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</si>
  <si>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</si>
  <si>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</si>
  <si>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</si>
  <si>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</si>
  <si>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</si>
  <si>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</si>
  <si>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</si>
  <si>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</si>
  <si>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</si>
  <si>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</si>
  <si>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</si>
  <si>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</si>
  <si>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</si>
  <si>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</si>
  <si>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</si>
  <si>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</si>
  <si>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</si>
  <si>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</si>
  <si>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</si>
  <si>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</si>
  <si>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</si>
  <si>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</si>
  <si>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</si>
  <si>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</si>
  <si>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</si>
  <si>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</si>
  <si>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</si>
  <si>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</si>
  <si>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</si>
  <si>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</si>
  <si>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</si>
  <si>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</si>
  <si>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</si>
  <si>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</si>
  <si>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</si>
  <si>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</si>
  <si>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</si>
  <si>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</si>
  <si>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</si>
  <si>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</si>
  <si>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</si>
  <si>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</si>
  <si>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</si>
  <si>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</si>
  <si>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</si>
  <si>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</si>
  <si>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</si>
  <si>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</si>
  <si>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</si>
  <si>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</si>
  <si>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</si>
  <si>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</si>
  <si>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</si>
  <si>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</si>
  <si>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</si>
  <si>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</si>
  <si>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</si>
  <si>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</si>
  <si>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</si>
  <si>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</si>
  <si>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</si>
  <si>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</si>
  <si>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</si>
  <si>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</si>
  <si>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</si>
  <si>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</si>
  <si>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</si>
  <si>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</si>
  <si>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</si>
  <si>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</si>
  <si>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</si>
  <si>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</si>
  <si>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</si>
  <si>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</si>
  <si>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</si>
  <si>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</si>
  <si>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</si>
  <si>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</si>
  <si>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</si>
  <si>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</si>
  <si>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</si>
  <si>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</si>
  <si>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</si>
  <si>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</si>
  <si>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</si>
  <si>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</si>
  <si>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</si>
  <si>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</si>
  <si>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</si>
  <si>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</si>
  <si>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</si>
  <si>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</si>
  <si>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</si>
  <si>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</si>
  <si>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</si>
  <si>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</si>
  <si>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</si>
  <si>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</si>
  <si>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</si>
  <si>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</si>
  <si>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</si>
  <si>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</si>
  <si>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</si>
  <si>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</si>
  <si>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</si>
  <si>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</si>
  <si>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</si>
  <si>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</si>
  <si>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</si>
  <si>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</si>
  <si>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</si>
  <si>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</si>
  <si>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</si>
  <si>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</si>
  <si>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</si>
  <si>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</si>
  <si>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</si>
  <si>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</si>
  <si>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</si>
  <si>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</si>
  <si>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</si>
  <si>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</si>
  <si>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</si>
  <si>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</si>
  <si>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</si>
  <si>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</si>
  <si>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</si>
  <si>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</si>
  <si>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</si>
  <si>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</si>
  <si>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</si>
  <si>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</si>
  <si>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</si>
  <si>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</si>
  <si>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</si>
  <si>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</si>
  <si>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</si>
  <si>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</si>
  <si>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</si>
  <si>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</si>
  <si>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</si>
  <si>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</si>
  <si>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</si>
  <si>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</si>
  <si>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</si>
  <si>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</si>
  <si>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</si>
  <si>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</si>
  <si>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</si>
  <si>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</si>
  <si>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</si>
  <si>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</si>
  <si>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</si>
  <si>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</si>
  <si>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</si>
  <si>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</si>
  <si>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</si>
  <si>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</si>
  <si>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</si>
  <si>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</si>
  <si>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</si>
  <si>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</si>
  <si>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</si>
  <si>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</si>
  <si>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</si>
  <si>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</si>
  <si>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</si>
  <si>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</si>
  <si>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</si>
  <si>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</si>
  <si>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</si>
  <si>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</si>
  <si>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</si>
  <si>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</si>
  <si>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</si>
  <si>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</si>
  <si>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</si>
  <si>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</si>
  <si>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</si>
  <si>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</si>
  <si>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</si>
  <si>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</si>
  <si>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</si>
  <si>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</si>
  <si>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</si>
  <si>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</si>
  <si>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</si>
  <si>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</si>
  <si>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</si>
  <si>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</si>
  <si>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</si>
  <si>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</si>
  <si>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</si>
  <si>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</si>
  <si>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</si>
  <si>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</si>
  <si>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</si>
  <si>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</si>
  <si>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</si>
  <si>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</si>
  <si>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</si>
  <si>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</si>
  <si>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</si>
  <si>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</si>
  <si>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</si>
  <si>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</si>
  <si>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</si>
  <si>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</si>
  <si>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</si>
  <si>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</si>
  <si>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</si>
  <si>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</si>
  <si>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</si>
  <si>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</si>
  <si>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</si>
  <si>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</si>
  <si>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</si>
  <si>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</si>
  <si>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</si>
  <si>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</si>
  <si>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</si>
  <si>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</si>
  <si>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</si>
  <si>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</si>
  <si>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</si>
  <si>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</si>
  <si>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</si>
  <si>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</si>
  <si>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</si>
  <si>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</si>
  <si>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</si>
  <si>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</si>
  <si>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</si>
  <si>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</si>
  <si>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</si>
  <si>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</si>
  <si>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</si>
  <si>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</si>
  <si>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</si>
  <si>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</si>
  <si>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</si>
  <si>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</si>
  <si>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</si>
  <si>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</si>
  <si>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</si>
  <si>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</si>
  <si>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</si>
  <si>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</si>
  <si>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</si>
  <si>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</si>
  <si>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</si>
  <si>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</si>
  <si>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</si>
  <si>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</si>
  <si>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</si>
  <si>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</si>
  <si>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</si>
  <si>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</si>
  <si>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</si>
  <si>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</si>
  <si>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</si>
  <si>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</si>
  <si>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</si>
  <si>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</si>
  <si>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</si>
  <si>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</si>
  <si>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</si>
  <si>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</si>
  <si>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</si>
  <si>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</si>
  <si>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</si>
  <si>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</si>
  <si>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</si>
  <si>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</si>
  <si>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</si>
  <si>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</si>
  <si>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</si>
  <si>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</si>
  <si>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</si>
  <si>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</si>
  <si>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</si>
  <si>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</si>
  <si>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</si>
  <si>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</si>
  <si>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</si>
  <si>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</si>
  <si>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</si>
  <si>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</si>
  <si>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</si>
  <si>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</si>
  <si>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</si>
  <si>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</si>
  <si>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</si>
  <si>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</si>
  <si>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</si>
  <si>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</si>
  <si>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</si>
  <si>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</si>
  <si>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</si>
  <si>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</si>
  <si>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</si>
  <si>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</si>
  <si>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</si>
  <si>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</si>
  <si>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</si>
  <si>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</si>
  <si>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</si>
  <si>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</si>
  <si>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</si>
  <si>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</si>
  <si>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</si>
  <si>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</si>
  <si>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</si>
  <si>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</si>
  <si>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</si>
  <si>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</si>
  <si>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</si>
  <si>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</si>
  <si>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</si>
  <si>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</si>
  <si>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</si>
  <si>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</si>
  <si>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</si>
  <si>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</si>
  <si>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</si>
  <si>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</si>
  <si>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</si>
  <si>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</si>
  <si>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</si>
  <si>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</si>
  <si>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</si>
  <si>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</si>
  <si>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</si>
  <si>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</si>
  <si>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</si>
  <si>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</si>
  <si>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</si>
  <si>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</si>
  <si>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</si>
  <si>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</si>
  <si>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</si>
  <si>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</si>
  <si>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</si>
  <si>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</si>
  <si>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</si>
  <si>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</si>
  <si>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</si>
  <si>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</si>
  <si>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</si>
  <si>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</si>
  <si>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</si>
  <si>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</si>
  <si>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</si>
  <si>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</si>
  <si>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</si>
  <si>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</si>
  <si>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</si>
  <si>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</si>
  <si>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</si>
  <si>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</si>
  <si>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</si>
  <si>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</si>
  <si>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</si>
  <si>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</si>
  <si>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</si>
  <si>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</si>
  <si>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</si>
  <si>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</si>
  <si>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</si>
  <si>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</si>
  <si>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</si>
  <si>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</si>
  <si>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</si>
  <si>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</si>
  <si>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</si>
  <si>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</si>
  <si>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</si>
  <si>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</si>
  <si>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</si>
  <si>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</si>
  <si>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</si>
  <si>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</si>
  <si>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</si>
  <si>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</si>
  <si>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</si>
  <si>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</si>
  <si>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</si>
  <si>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</si>
  <si>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</si>
  <si>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</si>
  <si>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</si>
  <si>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</si>
  <si>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</si>
  <si>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</si>
  <si>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</si>
  <si>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</si>
  <si>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</si>
  <si>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</si>
  <si>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</si>
  <si>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</si>
  <si>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</si>
  <si>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</si>
  <si>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</si>
  <si>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</si>
  <si>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</si>
  <si>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</si>
  <si>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</si>
  <si>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</si>
  <si>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</si>
  <si>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</si>
  <si>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</si>
  <si>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</si>
  <si>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</si>
  <si>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</si>
  <si>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</si>
  <si>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</si>
  <si>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</si>
  <si>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</si>
  <si>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</si>
  <si>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</si>
  <si>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</si>
  <si>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</si>
  <si>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</si>
  <si>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</si>
  <si>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</si>
  <si>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</si>
  <si>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</si>
  <si>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</si>
  <si>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</si>
  <si>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</si>
  <si>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</si>
  <si>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</si>
  <si>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</si>
  <si>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</si>
  <si>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</si>
  <si>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</si>
  <si>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</si>
  <si>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</si>
  <si>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</si>
  <si>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</si>
  <si>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</si>
  <si>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</si>
  <si>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</si>
  <si>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</si>
  <si>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</si>
  <si>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</si>
  <si>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</si>
  <si>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</si>
  <si>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</si>
  <si>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</si>
  <si>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</si>
  <si>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</si>
  <si>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</si>
  <si>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</si>
  <si>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</si>
  <si>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</si>
  <si>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</si>
  <si>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</si>
  <si>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</si>
  <si>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</si>
  <si>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</si>
  <si>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</si>
  <si>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</si>
  <si>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</si>
  <si>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</si>
  <si>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</si>
  <si>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</si>
  <si>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</si>
  <si>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</si>
  <si>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</si>
  <si>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</si>
  <si>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</si>
  <si>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</si>
  <si>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</si>
  <si>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</si>
  <si>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</si>
  <si>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</si>
  <si>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</si>
  <si>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</si>
  <si>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</si>
  <si>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</si>
  <si>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</si>
  <si>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</si>
  <si>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</si>
  <si>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</si>
  <si>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</si>
  <si>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</si>
  <si>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</si>
  <si>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</si>
  <si>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</si>
  <si>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</si>
  <si>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</si>
  <si>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</si>
  <si>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</si>
  <si>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</si>
  <si>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</si>
  <si>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</si>
  <si>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</si>
  <si>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</si>
  <si>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</si>
  <si>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</si>
  <si>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</si>
  <si>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</si>
  <si>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</si>
  <si>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</si>
  <si>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</si>
  <si>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</si>
  <si>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</si>
  <si>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</si>
  <si>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</si>
  <si>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</si>
  <si>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</si>
  <si>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</si>
  <si>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</si>
  <si>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</si>
  <si>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</si>
  <si>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</si>
  <si>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</si>
  <si>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</si>
  <si>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</si>
  <si>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</si>
  <si>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</si>
  <si>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</si>
  <si>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</si>
  <si>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</si>
  <si>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</si>
  <si>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</si>
  <si>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</si>
  <si>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</si>
  <si>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</si>
  <si>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</si>
  <si>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</si>
  <si>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</si>
  <si>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</si>
  <si>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</si>
  <si>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</si>
  <si>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</si>
  <si>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</si>
  <si>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</si>
  <si>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</si>
  <si>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</si>
  <si>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</si>
  <si>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</si>
  <si>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</si>
  <si>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</si>
  <si>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</si>
  <si>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</si>
  <si>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</si>
  <si>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</si>
  <si>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</si>
  <si>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</si>
  <si>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</si>
  <si>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</si>
  <si>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</si>
  <si>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</si>
  <si>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</si>
  <si>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</si>
  <si>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</si>
  <si>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</si>
  <si>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</si>
  <si>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</si>
  <si>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</si>
  <si>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</si>
  <si>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</si>
  <si>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</si>
  <si>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</si>
  <si>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</si>
  <si>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</si>
  <si>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</si>
  <si>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</si>
  <si>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</si>
  <si>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</si>
  <si>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</si>
  <si>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</si>
  <si>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</si>
  <si>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</si>
  <si>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</si>
  <si>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</si>
  <si>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</si>
  <si>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</si>
  <si>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</si>
  <si>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</si>
  <si>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</si>
  <si>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</si>
  <si>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</si>
  <si>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</si>
  <si>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</si>
  <si>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</si>
  <si>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</si>
  <si>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</si>
  <si>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</si>
  <si>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</si>
  <si>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</si>
  <si>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</si>
  <si>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</si>
  <si>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</si>
  <si>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</si>
  <si>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</si>
  <si>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</si>
  <si>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</si>
  <si>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</si>
  <si>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</si>
  <si>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</si>
  <si>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</si>
  <si>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</si>
  <si>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</si>
  <si>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</si>
  <si>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</si>
  <si>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</si>
  <si>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</si>
  <si>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</si>
  <si>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</si>
  <si>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</si>
  <si>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</si>
  <si>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</si>
  <si>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</si>
  <si>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</si>
  <si>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</si>
  <si>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</si>
  <si>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</si>
  <si>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</si>
  <si>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</si>
  <si>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</si>
  <si>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</si>
  <si>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</si>
  <si>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</si>
  <si>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</si>
  <si>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</si>
  <si>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</si>
  <si>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</si>
  <si>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</si>
  <si>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</si>
  <si>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</si>
  <si>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</si>
  <si>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</si>
  <si>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</si>
  <si>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</si>
  <si>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</si>
  <si>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</si>
  <si>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</si>
  <si>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</si>
  <si>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</si>
  <si>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</si>
  <si>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</si>
  <si>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</si>
  <si>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</si>
  <si>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</si>
  <si>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</si>
  <si>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</si>
  <si>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</si>
  <si>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</si>
  <si>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</si>
  <si>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</si>
  <si>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</si>
  <si>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</si>
  <si>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</si>
  <si>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</si>
  <si>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</si>
  <si>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</si>
  <si>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</si>
  <si>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</si>
  <si>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</si>
  <si>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</si>
  <si>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</si>
  <si>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</si>
  <si>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</si>
  <si>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</si>
  <si>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</si>
  <si>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</si>
  <si>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</si>
  <si>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</si>
  <si>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</si>
  <si>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</si>
  <si>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</si>
  <si>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</si>
  <si>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</si>
  <si>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</si>
  <si>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</si>
  <si>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</si>
  <si>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</si>
  <si>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</si>
  <si>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</si>
  <si>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</si>
  <si>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</si>
  <si>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</si>
  <si>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</si>
  <si>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</si>
  <si>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</si>
  <si>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</si>
  <si>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</si>
  <si>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</si>
  <si>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</si>
  <si>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</si>
  <si>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</si>
  <si>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</si>
  <si>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</si>
  <si>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</si>
  <si>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</si>
  <si>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</si>
  <si>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</si>
  <si>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</si>
  <si>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</si>
  <si>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</si>
  <si>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</si>
  <si>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</si>
  <si>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</si>
  <si>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</si>
  <si>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</si>
  <si>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</si>
  <si>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</si>
  <si>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</si>
  <si>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</si>
  <si>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</si>
  <si>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</si>
  <si>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</si>
  <si>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</si>
  <si>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</si>
  <si>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</si>
  <si>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</si>
  <si>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</si>
  <si>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</si>
  <si>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</si>
  <si>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</si>
  <si>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</si>
  <si>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</si>
  <si>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</si>
  <si>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</si>
  <si>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</si>
  <si>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</si>
  <si>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</si>
  <si>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</si>
  <si>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</si>
  <si>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</si>
  <si>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</si>
  <si>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</si>
  <si>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</si>
  <si>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</si>
  <si>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</si>
  <si>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</si>
  <si>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</si>
  <si>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</si>
  <si>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</si>
  <si>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</si>
  <si>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</si>
  <si>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</si>
  <si>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</si>
  <si>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</si>
  <si>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</si>
  <si>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</si>
  <si>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</si>
  <si>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</si>
  <si>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</si>
  <si>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</si>
  <si>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</si>
  <si>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</si>
  <si>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</si>
  <si>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</si>
  <si>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</si>
  <si>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</si>
  <si>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</si>
  <si>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</si>
  <si>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</si>
  <si>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</si>
  <si>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</si>
  <si>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</si>
  <si>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</si>
  <si>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</si>
  <si>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</si>
  <si>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</si>
  <si>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</si>
  <si>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</si>
  <si>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</si>
  <si>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</si>
  <si>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</si>
  <si>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</si>
  <si>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</si>
  <si>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</si>
  <si>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</si>
  <si>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</si>
  <si>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</si>
  <si>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</si>
  <si>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</si>
  <si>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</si>
  <si>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</si>
  <si>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</si>
  <si>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</si>
  <si>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</si>
  <si>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</si>
  <si>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</si>
  <si>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</si>
  <si>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</si>
  <si>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</si>
  <si>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</si>
  <si>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</si>
  <si>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</si>
  <si>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</si>
  <si>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</si>
  <si>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</si>
  <si>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</si>
  <si>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</si>
  <si>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</si>
  <si>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</si>
  <si>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</si>
  <si>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</si>
  <si>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</si>
  <si>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</si>
  <si>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</si>
  <si>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</si>
  <si>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</si>
  <si>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</si>
  <si>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</si>
  <si>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</si>
  <si>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</si>
  <si>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</si>
  <si>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</si>
  <si>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</si>
  <si>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</si>
  <si>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</si>
  <si>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</si>
  <si>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</si>
  <si>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</si>
  <si>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</si>
  <si>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</si>
  <si>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</si>
  <si>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</si>
  <si>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</si>
  <si>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</si>
  <si>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</si>
  <si>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</si>
  <si>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</si>
  <si>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</si>
  <si>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</si>
  <si>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</si>
  <si>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</si>
  <si>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</si>
  <si>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</si>
  <si>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</si>
  <si>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</si>
  <si>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</si>
  <si>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</si>
  <si>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</si>
  <si>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</si>
  <si>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</si>
  <si>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</si>
  <si>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</si>
  <si>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</si>
  <si>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</si>
  <si>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</si>
  <si>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</si>
  <si>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</si>
  <si>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</si>
  <si>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</si>
  <si>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</si>
  <si>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</si>
  <si>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</si>
  <si>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</si>
  <si>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</si>
  <si>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</si>
  <si>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</si>
  <si>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</si>
  <si>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</si>
  <si>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</si>
  <si>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</si>
  <si>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</si>
  <si>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</si>
  <si>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</si>
  <si>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</si>
  <si>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</si>
  <si>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</si>
  <si>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</si>
  <si>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</si>
  <si>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</si>
  <si>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</si>
  <si>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</si>
  <si>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</si>
  <si>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</si>
  <si>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</si>
  <si>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</si>
  <si>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</si>
  <si>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</si>
  <si>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</si>
  <si>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</si>
  <si>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</si>
  <si>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</si>
  <si>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</si>
  <si>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</si>
  <si>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</si>
  <si>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</si>
  <si>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</si>
  <si>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</si>
  <si>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</si>
  <si>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</si>
  <si>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</si>
  <si>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</si>
  <si>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</si>
  <si>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</si>
  <si>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</si>
  <si>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</si>
  <si>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</si>
  <si>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</si>
  <si>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</si>
  <si>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</si>
  <si>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</si>
  <si>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</si>
  <si>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</si>
  <si>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</si>
  <si>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</si>
  <si>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</si>
  <si>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</si>
  <si>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</si>
  <si>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</si>
  <si>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</si>
  <si>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</si>
  <si>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</si>
  <si>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</si>
  <si>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</si>
  <si>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</si>
  <si>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</si>
  <si>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</si>
  <si>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</si>
  <si>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</si>
  <si>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</si>
  <si>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</si>
  <si>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</si>
  <si>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</si>
  <si>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</si>
  <si>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</si>
  <si>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</si>
  <si>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</si>
  <si>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</si>
  <si>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</si>
  <si>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</si>
  <si>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</si>
  <si>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</si>
  <si>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</si>
  <si>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</si>
  <si>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</si>
  <si>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</si>
  <si>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</si>
  <si>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</si>
  <si>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</si>
  <si>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</si>
  <si>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</si>
  <si>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</si>
  <si>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</si>
  <si>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</si>
  <si>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</si>
  <si>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</si>
  <si>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</si>
  <si>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</si>
  <si>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</si>
  <si>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</si>
  <si>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</si>
  <si>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</si>
  <si>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</si>
  <si>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</si>
  <si>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</si>
  <si>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</si>
  <si>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</si>
  <si>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</si>
  <si>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</si>
  <si>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</si>
  <si>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</si>
  <si>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</si>
  <si>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</si>
  <si>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</si>
  <si>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</si>
  <si>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</si>
  <si>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</si>
  <si>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</si>
  <si>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</si>
  <si>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</si>
  <si>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</si>
  <si>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</si>
  <si>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</si>
  <si>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</si>
  <si>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</si>
  <si>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</si>
  <si>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</si>
  <si>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</si>
  <si>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</si>
  <si>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</si>
  <si>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</si>
  <si>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</si>
  <si>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</si>
  <si>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</si>
  <si>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</si>
  <si>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</si>
  <si>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</si>
  <si>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</si>
  <si>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</si>
  <si>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</si>
  <si>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</si>
  <si>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</si>
  <si>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</si>
  <si>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</si>
  <si>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</si>
  <si>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</si>
  <si>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</si>
  <si>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</si>
  <si>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</si>
  <si>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</si>
  <si>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</si>
  <si>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</si>
  <si>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</si>
  <si>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</si>
  <si>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</si>
  <si>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</si>
  <si>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</si>
  <si>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</si>
  <si>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</si>
  <si>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</si>
  <si>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</si>
  <si>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</si>
  <si>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</si>
  <si>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</si>
  <si>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</si>
  <si>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</si>
  <si>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</si>
  <si>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</si>
  <si>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</si>
  <si>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</si>
  <si>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</si>
  <si>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</si>
  <si>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</si>
  <si>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</si>
  <si>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</si>
  <si>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</si>
  <si>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</si>
  <si>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</si>
  <si>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</si>
  <si>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</si>
  <si>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</si>
  <si>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</si>
  <si>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</si>
  <si>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</si>
  <si>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</si>
  <si>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</si>
  <si>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</si>
  <si>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</si>
  <si>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</si>
  <si>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</si>
  <si>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</si>
  <si>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</si>
  <si>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</si>
  <si>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</si>
  <si>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</si>
  <si>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</si>
  <si>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</si>
  <si>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</si>
  <si>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</si>
  <si>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</si>
  <si>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</si>
  <si>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</si>
  <si>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</si>
  <si>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</si>
  <si>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</si>
  <si>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</si>
  <si>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</si>
  <si>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</si>
  <si>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</si>
  <si>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</si>
  <si>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</si>
  <si>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</si>
  <si>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</si>
  <si>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</si>
  <si>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</si>
  <si>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</si>
  <si>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</si>
  <si>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</si>
  <si>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</si>
  <si>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</si>
  <si>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</si>
  <si>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</si>
  <si>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</si>
  <si>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</si>
  <si>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</si>
  <si>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</si>
  <si>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</si>
  <si>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</si>
  <si>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</si>
  <si>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</si>
  <si>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</si>
  <si>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</si>
  <si>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</si>
  <si>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</si>
  <si>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</si>
  <si>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</si>
  <si>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</si>
  <si>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</si>
  <si>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</si>
  <si>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</si>
  <si>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</si>
  <si>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</si>
  <si>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</si>
  <si>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</si>
  <si>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</si>
  <si>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</si>
  <si>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</si>
  <si>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</si>
  <si>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</si>
  <si>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</si>
  <si>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</si>
  <si>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</si>
  <si>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</si>
  <si>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</si>
  <si>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</si>
  <si>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</si>
  <si>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</si>
  <si>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</si>
  <si>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</si>
  <si>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</si>
  <si>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</si>
  <si>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</si>
  <si>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</si>
  <si>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</si>
  <si>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</si>
  <si>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</si>
  <si>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</si>
  <si>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</si>
  <si>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</si>
  <si>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</si>
  <si>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</si>
  <si>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</si>
  <si>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</si>
  <si>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</si>
  <si>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</si>
  <si>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</si>
  <si>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</si>
  <si>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</si>
  <si>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</si>
  <si>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</si>
  <si>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</si>
  <si>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</si>
  <si>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</si>
  <si>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</si>
  <si>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</si>
  <si>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</si>
  <si>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</si>
  <si>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</si>
  <si>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</si>
  <si>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</si>
  <si>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</si>
  <si>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</si>
  <si>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</si>
  <si>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</si>
  <si>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</si>
  <si>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</si>
  <si>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</si>
  <si>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</si>
  <si>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</si>
  <si>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</si>
  <si>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</si>
  <si>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</si>
  <si>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</si>
  <si>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</si>
  <si>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</si>
  <si>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</si>
  <si>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</si>
  <si>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</si>
  <si>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</si>
  <si>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</si>
  <si>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</si>
  <si>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</si>
  <si>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</si>
  <si>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</si>
  <si>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</si>
  <si>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</si>
  <si>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</si>
  <si>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</si>
  <si>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</si>
  <si>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</si>
  <si>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</si>
  <si>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</si>
  <si>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</si>
  <si>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</si>
  <si>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</si>
  <si>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</si>
  <si>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</si>
  <si>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</si>
  <si>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</si>
  <si>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</si>
  <si>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</si>
  <si>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</si>
  <si>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</si>
  <si>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</si>
  <si>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</si>
  <si>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</si>
  <si>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</si>
  <si>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</si>
  <si>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</si>
  <si>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</si>
  <si>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</si>
  <si>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</si>
  <si>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</si>
  <si>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</si>
  <si>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</si>
  <si>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</si>
  <si>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</si>
  <si>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</si>
  <si>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</si>
  <si>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</si>
  <si>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</si>
  <si>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</si>
  <si>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</si>
  <si>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</si>
  <si>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</si>
  <si>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</si>
  <si>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</si>
  <si>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</si>
  <si>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</si>
  <si>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</si>
  <si>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</si>
  <si>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</si>
  <si>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</si>
  <si>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</si>
  <si>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</si>
  <si>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</si>
  <si>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</si>
  <si>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</si>
  <si>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</si>
  <si>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</si>
  <si>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</si>
  <si>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</si>
  <si>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</si>
  <si>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</si>
  <si>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</si>
  <si>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</si>
  <si>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</si>
  <si>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</si>
  <si>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</si>
  <si>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</si>
  <si>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</si>
  <si>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</si>
  <si>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</si>
  <si>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</si>
  <si>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</si>
  <si>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</si>
  <si>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</si>
  <si>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</si>
  <si>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</si>
  <si>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</si>
  <si>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</si>
  <si>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</si>
  <si>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</si>
  <si>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</si>
  <si>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</si>
  <si>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</si>
  <si>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</si>
  <si>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</si>
  <si>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</si>
  <si>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</si>
  <si>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</si>
  <si>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</si>
  <si>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</si>
  <si>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</si>
  <si>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</si>
  <si>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</si>
  <si>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</si>
  <si>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</si>
  <si>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</si>
  <si>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</si>
  <si>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</si>
  <si>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</si>
  <si>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</si>
  <si>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</si>
  <si>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</si>
  <si>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</si>
  <si>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</si>
  <si>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</si>
  <si>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</si>
  <si>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</si>
  <si>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</si>
  <si>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</si>
  <si>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</si>
  <si>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</si>
  <si>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</si>
  <si>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</si>
  <si>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</si>
  <si>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</si>
  <si>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</si>
  <si>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</si>
  <si>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</si>
  <si>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</si>
  <si>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</si>
  <si>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</si>
  <si>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</si>
  <si>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</si>
  <si>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</si>
  <si>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</si>
  <si>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</si>
  <si>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</si>
  <si>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</si>
  <si>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</si>
  <si>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</si>
  <si>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</si>
  <si>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</si>
  <si>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</si>
  <si>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</si>
  <si>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</si>
  <si>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</si>
  <si>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</si>
  <si>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</si>
  <si>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</si>
  <si>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</si>
  <si>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</si>
  <si>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</si>
  <si>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</si>
  <si>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</si>
  <si>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</si>
  <si>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</si>
  <si>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</si>
  <si>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</si>
  <si>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</si>
  <si>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</si>
  <si>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</si>
  <si>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</si>
  <si>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</si>
  <si>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</si>
  <si>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</si>
  <si>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</si>
  <si>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</si>
  <si>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</si>
  <si>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</si>
  <si>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</si>
  <si>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</si>
  <si>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</si>
  <si>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</si>
  <si>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</si>
  <si>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</si>
  <si>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</si>
  <si>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</si>
  <si>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</si>
  <si>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</si>
  <si>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</si>
  <si>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</si>
  <si>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</si>
  <si>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</si>
  <si>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</si>
  <si>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</si>
  <si>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</si>
  <si>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</si>
  <si>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</si>
  <si>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</si>
  <si>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</si>
  <si>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</si>
  <si>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</si>
  <si>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</si>
  <si>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</si>
  <si>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</si>
  <si>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</si>
  <si>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</si>
  <si>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</si>
  <si>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</si>
  <si>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</si>
  <si>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</si>
  <si>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</si>
  <si>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</si>
  <si>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</si>
  <si>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</si>
  <si>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</si>
  <si>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</si>
  <si>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</si>
  <si>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</si>
  <si>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</si>
  <si>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</si>
  <si>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</si>
  <si>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</si>
  <si>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</si>
  <si>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</si>
  <si>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</si>
  <si>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</si>
  <si>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</si>
  <si>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</si>
  <si>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</si>
  <si>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</si>
  <si>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</si>
  <si>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</si>
  <si>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</si>
  <si>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</si>
  <si>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</si>
  <si>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</si>
  <si>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</si>
  <si>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</si>
  <si>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</si>
  <si>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</si>
  <si>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</si>
  <si>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</si>
  <si>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</si>
  <si>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</si>
  <si>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</si>
  <si>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</si>
  <si>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</si>
  <si>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</si>
  <si>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</si>
  <si>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</si>
  <si>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</si>
  <si>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</si>
  <si>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</si>
  <si>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</si>
  <si>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</si>
  <si>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</si>
  <si>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</si>
  <si>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</si>
  <si>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</si>
  <si>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</si>
  <si>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</si>
  <si>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</si>
  <si>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</si>
  <si>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</si>
  <si>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</si>
  <si>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</si>
  <si>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</si>
  <si>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</si>
  <si>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</si>
  <si>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</si>
  <si>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</si>
  <si>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</si>
  <si>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</si>
  <si>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</si>
  <si>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</si>
  <si>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</si>
  <si>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</si>
  <si>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</si>
  <si>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</si>
  <si>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</si>
  <si>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</si>
  <si>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</si>
  <si>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</si>
  <si>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</si>
  <si>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</si>
  <si>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</si>
  <si>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</si>
  <si>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</si>
  <si>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</si>
  <si>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</si>
  <si>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</si>
  <si>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</si>
  <si>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</si>
  <si>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</si>
  <si>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</si>
  <si>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</si>
  <si>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</si>
  <si>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</si>
  <si>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</si>
  <si>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</si>
  <si>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</si>
  <si>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</si>
  <si>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</si>
  <si>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</si>
  <si>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</si>
  <si>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</si>
  <si>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</si>
  <si>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</si>
  <si>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</si>
  <si>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</si>
  <si>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</si>
  <si>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</si>
  <si>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</si>
  <si>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</si>
  <si>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</si>
  <si>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</si>
  <si>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</si>
  <si>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</si>
  <si>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</si>
  <si>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</si>
  <si>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</si>
  <si>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</si>
  <si>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</si>
  <si>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</si>
  <si>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</si>
  <si>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</si>
  <si>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</si>
  <si>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</si>
  <si>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</si>
  <si>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</si>
  <si>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</si>
  <si>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</si>
  <si>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</si>
  <si>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</si>
  <si>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</si>
  <si>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</si>
  <si>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</si>
  <si>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</si>
  <si>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</si>
  <si>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</si>
  <si>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</si>
  <si>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</si>
  <si>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</si>
  <si>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</si>
  <si>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</si>
  <si>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</si>
  <si>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</si>
  <si>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</si>
  <si>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</si>
  <si>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</si>
  <si>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</si>
  <si>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</si>
  <si>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</si>
  <si>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</si>
  <si>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</si>
  <si>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</si>
  <si>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</si>
  <si>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</si>
  <si>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</si>
  <si>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</si>
  <si>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</si>
  <si>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</si>
  <si>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</si>
  <si>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</si>
  <si>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</si>
  <si>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</si>
  <si>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</si>
  <si>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</si>
  <si>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</si>
  <si>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</si>
  <si>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</si>
  <si>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</si>
  <si>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</si>
  <si>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</si>
  <si>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</si>
  <si>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</si>
  <si>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</si>
  <si>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</si>
  <si>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</si>
  <si>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</si>
  <si>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</si>
  <si>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</si>
  <si>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</si>
  <si>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</si>
  <si>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</si>
  <si>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</si>
  <si>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</si>
  <si>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</si>
  <si>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</si>
  <si>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</si>
  <si>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</si>
  <si>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</si>
  <si>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</si>
  <si>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</si>
  <si>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</si>
  <si>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</si>
  <si>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</si>
  <si>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</si>
  <si>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</si>
  <si>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</si>
  <si>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</si>
  <si>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</si>
  <si>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</si>
  <si>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</si>
  <si>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</si>
  <si>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</si>
  <si>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</si>
  <si>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</si>
  <si>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</si>
  <si>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</si>
  <si>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</si>
  <si>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</si>
  <si>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</si>
  <si>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</si>
  <si>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</si>
  <si>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</si>
  <si>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</si>
  <si>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</si>
  <si>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</si>
  <si>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</si>
  <si>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</si>
  <si>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</si>
  <si>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</si>
  <si>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</si>
  <si>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</si>
  <si>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</si>
  <si>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</si>
  <si>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</si>
  <si>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</si>
  <si>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</si>
  <si>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</si>
  <si>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</si>
  <si>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</si>
  <si>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</si>
  <si>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</si>
  <si>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</si>
  <si>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</si>
  <si>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</si>
  <si>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</si>
  <si>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</si>
  <si>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</si>
  <si>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</si>
  <si>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</si>
  <si>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</si>
  <si>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</si>
  <si>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</si>
  <si>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</si>
  <si>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</si>
  <si>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</si>
  <si>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</si>
  <si>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</si>
  <si>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</si>
  <si>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</si>
  <si>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</si>
  <si>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</si>
  <si>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</si>
  <si>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</si>
  <si>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</si>
  <si>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</si>
  <si>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</si>
  <si>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</si>
  <si>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</si>
  <si>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</si>
  <si>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</si>
  <si>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</si>
  <si>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</si>
  <si>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</si>
  <si>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</si>
  <si>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</si>
  <si>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</si>
  <si>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</si>
  <si>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</si>
  <si>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</si>
  <si>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</si>
  <si>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</si>
  <si>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</si>
  <si>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</si>
  <si>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</si>
  <si>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</si>
  <si>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</si>
  <si>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</si>
  <si>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</si>
  <si>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</si>
  <si>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</si>
  <si>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</si>
  <si>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</si>
  <si>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</si>
  <si>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</si>
  <si>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</si>
  <si>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</si>
  <si>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</si>
  <si>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</si>
  <si>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</si>
  <si>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</si>
  <si>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</si>
  <si>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</si>
  <si>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</si>
  <si>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</si>
  <si>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</si>
  <si>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</si>
  <si>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</si>
  <si>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</si>
  <si>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</si>
  <si>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</si>
  <si>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</si>
  <si>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</si>
  <si>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</si>
  <si>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</si>
  <si>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</si>
  <si>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</si>
  <si>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</si>
  <si>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</si>
  <si>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</si>
  <si>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</si>
  <si>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</si>
  <si>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</si>
  <si>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</si>
  <si>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</si>
  <si>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</si>
  <si>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</si>
  <si>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</si>
  <si>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</si>
  <si>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</si>
  <si>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</si>
  <si>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</si>
  <si>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</si>
  <si>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</si>
  <si>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</si>
  <si>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</si>
  <si>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</si>
  <si>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</si>
  <si>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</si>
  <si>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</si>
  <si>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</si>
  <si>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</si>
  <si>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</si>
  <si>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</si>
  <si>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</si>
  <si>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</si>
  <si>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</si>
  <si>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</si>
  <si>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</si>
  <si>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</si>
  <si>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</si>
  <si>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</si>
  <si>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</si>
  <si>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</si>
  <si>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</si>
  <si>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</si>
  <si>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</si>
  <si>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</si>
  <si>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</si>
  <si>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</si>
  <si>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</si>
  <si>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</si>
  <si>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</si>
  <si>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</si>
  <si>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</si>
  <si>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</si>
  <si>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</si>
  <si>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</si>
  <si>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</si>
  <si>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</si>
  <si>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</si>
  <si>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</si>
  <si>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</si>
  <si>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</si>
  <si>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</si>
  <si>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</si>
  <si>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</si>
  <si>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</si>
  <si>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</si>
  <si>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</si>
  <si>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</si>
  <si>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</si>
  <si>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</si>
  <si>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</si>
  <si>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</si>
  <si>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</si>
  <si>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</si>
  <si>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</si>
  <si>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</si>
  <si>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</si>
  <si>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</si>
  <si>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</si>
  <si>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</si>
  <si>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</si>
  <si>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</si>
  <si>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</si>
  <si>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</si>
  <si>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</si>
  <si>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</si>
  <si>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</si>
  <si>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</si>
  <si>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</si>
  <si>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</si>
  <si>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</si>
  <si>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</si>
  <si>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</si>
  <si>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</si>
  <si>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</si>
  <si>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</si>
  <si>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</si>
  <si>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</si>
  <si>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</si>
  <si>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</si>
  <si>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</si>
  <si>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</si>
  <si>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</si>
  <si>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</si>
  <si>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</si>
  <si>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</si>
  <si>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</si>
  <si>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</si>
  <si>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</si>
  <si>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</si>
  <si>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</si>
  <si>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</si>
  <si>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</si>
  <si>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</si>
  <si>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</si>
  <si>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</si>
  <si>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</si>
  <si>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</si>
  <si>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</si>
  <si>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</si>
  <si>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</si>
  <si>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</si>
  <si>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</si>
  <si>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</si>
  <si>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</si>
  <si>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</si>
  <si>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</si>
  <si>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</si>
  <si>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</si>
  <si>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</si>
  <si>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</si>
  <si>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</si>
  <si>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</si>
  <si>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</si>
  <si>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</si>
  <si>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</si>
  <si>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</si>
  <si>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</si>
  <si>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</si>
  <si>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</si>
  <si>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</si>
  <si>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</si>
  <si>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</si>
  <si>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</si>
  <si>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</si>
  <si>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</si>
  <si>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</si>
  <si>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</si>
  <si>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</si>
  <si>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</si>
  <si>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</si>
  <si>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</si>
  <si>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</si>
  <si>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</si>
  <si>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</si>
  <si>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</si>
  <si>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</si>
  <si>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</si>
  <si>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</si>
  <si>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</si>
  <si>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</si>
  <si>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</si>
  <si>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</si>
  <si>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</si>
  <si>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</si>
  <si>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</si>
  <si>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</si>
  <si>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</si>
  <si>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</si>
  <si>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</si>
  <si>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</si>
  <si>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</si>
  <si>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</si>
  <si>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</si>
  <si>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</si>
  <si>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</si>
  <si>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</si>
  <si>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EXTENSIÓN:</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</si>
  <si>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</si>
  <si>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</si>
  <si>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</si>
  <si>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</si>
  <si>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</si>
  <si>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</si>
  <si>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</si>
  <si>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</si>
  <si>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</si>
  <si>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</si>
  <si>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</si>
  <si>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</si>
  <si>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</si>
  <si>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</si>
  <si>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</si>
  <si>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</si>
  <si>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</si>
  <si>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</si>
  <si>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</si>
  <si>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</si>
  <si>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</si>
  <si>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</si>
  <si>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</si>
  <si>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</si>
  <si>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</si>
  <si>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</si>
  <si>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</si>
  <si>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</si>
  <si>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</si>
  <si>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</si>
  <si>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</si>
  <si>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</si>
  <si>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</si>
  <si>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</si>
  <si>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</si>
  <si>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</si>
  <si>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</si>
  <si>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</si>
  <si>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</si>
  <si>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</si>
  <si>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</si>
  <si>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</si>
  <si>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</si>
  <si>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</si>
  <si>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</si>
  <si>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</si>
  <si>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</si>
  <si>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</si>
  <si>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</si>
  <si>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</si>
  <si>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</si>
  <si>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</si>
  <si>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</si>
  <si>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</si>
  <si>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</si>
  <si>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</si>
  <si>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</si>
  <si>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</si>
  <si>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</si>
  <si>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</si>
  <si>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</si>
  <si>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</si>
  <si>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</si>
  <si>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</si>
  <si>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</si>
  <si>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</si>
  <si>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</si>
  <si>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</si>
  <si>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</si>
  <si>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</si>
  <si>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</si>
  <si>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</si>
  <si>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Porcentaje del Presupuesto Programado Ejercido</t>
  </si>
  <si>
    <t>Monto de Presupuesto Programado Ejercido</t>
  </si>
  <si>
    <t>Meta Física Proyectada</t>
  </si>
  <si>
    <t>Definición de la meta</t>
  </si>
  <si>
    <t>IR PP- INFORME DE RESULTADOS DE PROGRAMAS PRESUPUESTARIOS</t>
  </si>
  <si>
    <t>Nota: Los programas presupuestales E124 y K014 no presentan ningún avance en sus actividades debido a que se realizara un ajuste en los recursos del capítulo 2000 y 3000, ya que las partidas que tiene esta Dirección no coinciden con las actividades a ejecutar.</t>
  </si>
  <si>
    <t>NOMBRE: Patricia Vicatoria Guzmán</t>
  </si>
  <si>
    <t xml:space="preserve">CARGO: Subdirectora de Presupuesto </t>
  </si>
  <si>
    <t>EXTENSIÓN: 3213</t>
  </si>
  <si>
    <t xml:space="preserve">TELÉFONO DE CONTACTO: 55-51714024 </t>
  </si>
  <si>
    <t>CUENTA DE CORREO INSTITUCIONAL: mmoranr@tlalpan.cdmx.gob.mx</t>
  </si>
  <si>
    <t>CUENTA DE CORREO INSTITUCIONAL: pvictoriag@tlalpan.cdmx.gob.mx</t>
  </si>
  <si>
    <t>CARGO: Encargada de la Dirección de Recursos Financieros y Presupuestales</t>
  </si>
  <si>
    <t>NOMBRE: Maricale Morán Raya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</si>
</sst>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quot;$&quot;* #,##0.00_-;\-&quot;$&quot;* #,##0.00_-;_-&quot;$&quot;* &quot;-&quot;??_-;_-@_-"/>
    <numFmt numFmtId="164" formatCode="0.000"/>
  </numFmts>
  <fonts count="28">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1"/>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6">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9" fontId="19" fillId="0" borderId="1" xfId="4" applyFont="1" applyBorder="1" applyAlignment="1" applyProtection="1">
      <alignment horizontal="center" vertical="center" wrapText="1"/>
      <protection hidden="1"/>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0" fontId="27" fillId="8" borderId="1" xfId="1" applyFont="1" applyFill="1" applyBorder="1" applyAlignment="1" applyProtection="1">
      <alignment horizontal="center" vertical="center" wrapText="1"/>
      <protection hidden="1"/>
    </xf>
    <xf numFmtId="4" fontId="15" fillId="0" borderId="1" xfId="1" applyNumberFormat="1" applyFont="1" applyBorder="1" applyAlignment="1" applyProtection="1">
      <alignment horizontal="center" vertical="center" wrapText="1"/>
      <protection locked="0"/>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0" borderId="1" xfId="1" applyFont="1" applyBorder="1" applyAlignment="1" applyProtection="1">
      <alignment horizontal="justify"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7" fillId="8" borderId="4" xfId="1" applyFont="1" applyFill="1" applyBorder="1" applyAlignment="1" applyProtection="1">
      <alignment horizontal="center" vertical="center" wrapText="1"/>
      <protection hidden="1"/>
    </xf>
    <xf numFmtId="0" fontId="27" fillId="8" borderId="6" xfId="1" applyFont="1" applyFill="1" applyBorder="1" applyAlignment="1" applyProtection="1">
      <alignment horizontal="center" vertical="center" wrapText="1"/>
      <protection hidden="1"/>
    </xf>
    <xf numFmtId="0" fontId="27" fillId="8" borderId="5"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16" fillId="0" borderId="0" xfId="1" applyFont="1" applyAlignment="1" applyProtection="1">
      <alignment horizontal="justify" vertical="top" wrapText="1"/>
      <protection hidden="1"/>
    </xf>
    <xf numFmtId="0" fontId="27"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xr:uid="{00000000-0005-0000-0000-000002000000}"/>
    <cellStyle name="Normal 2 2" xfId="2" xr:uid="{00000000-0005-0000-0000-000003000000}"/>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xr9:uid="{00000000-0011-0000-FFFF-FFFF0000000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181254</xdr:colOff>
      <xdr:row>0</xdr:row>
      <xdr:rowOff>345127</xdr:rowOff>
    </xdr:from>
    <xdr:to>
      <xdr:col>6</xdr:col>
      <xdr:colOff>1054678</xdr:colOff>
      <xdr:row>3</xdr:row>
      <xdr:rowOff>178439</xdr:rowOff>
    </xdr:to>
    <xdr:pic>
      <xdr:nvPicPr>
        <xdr:cNvPr id="2"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923461" y="345127"/>
          <a:ext cx="3589903" cy="1020845"/>
        </a:xfrm>
        <a:prstGeom prst="rect">
          <a:avLst/>
        </a:prstGeom>
      </xdr:spPr>
    </xdr:pic>
    <xdr:clientData/>
  </xdr:twoCellAnchor>
  <xdr:twoCellAnchor editAs="oneCell">
    <xdr:from>
      <xdr:col>25</xdr:col>
      <xdr:colOff>571500</xdr:colOff>
      <xdr:row>0</xdr:row>
      <xdr:rowOff>247650</xdr:rowOff>
    </xdr:from>
    <xdr:to>
      <xdr:col>29</xdr:col>
      <xdr:colOff>1423260</xdr:colOff>
      <xdr:row>3</xdr:row>
      <xdr:rowOff>133350</xdr:rowOff>
    </xdr:to>
    <xdr:pic>
      <xdr:nvPicPr>
        <xdr:cNvPr id="6" name="Imagen 5">
          <a:extLst>
            <a:ext uri="{FF2B5EF4-FFF2-40B4-BE49-F238E27FC236}">
              <a16:creationId xmlns:a16="http://schemas.microsoft.com/office/drawing/2014/main" id="{6A73C5CD-7332-4669-BD37-E75020D3C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412950" y="247650"/>
          <a:ext cx="649056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1.201\Presupuesto\PATY\2021\Trimestral%20enero-marzo%202021\EVOLUCION%20A%20MARZO%20REG%2005.04.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EVOLUCIÓN"/>
      <sheetName val="ECG"/>
      <sheetName val="TABLA APP"/>
      <sheetName val="Hoja1"/>
      <sheetName val="FONDOS"/>
      <sheetName val="Hoja4"/>
      <sheetName val="Hoja5"/>
      <sheetName val="Hoja6"/>
      <sheetName val="Sheet2"/>
      <sheetName val="Sheet3"/>
    </sheetNames>
    <sheetDataSet>
      <sheetData sheetId="0"/>
      <sheetData sheetId="1"/>
      <sheetData sheetId="2"/>
      <sheetData sheetId="3"/>
      <sheetData sheetId="4"/>
      <sheetData sheetId="5">
        <row r="2">
          <cell r="A2" t="str">
            <v>PP</v>
          </cell>
          <cell r="B2" t="str">
            <v>Suma de ORIGINAL</v>
          </cell>
          <cell r="C2" t="str">
            <v>Suma de EJERCIDO</v>
          </cell>
          <cell r="E2" t="str">
            <v>PP</v>
          </cell>
          <cell r="F2" t="str">
            <v xml:space="preserve"> ORIGINAL</v>
          </cell>
          <cell r="G2" t="str">
            <v>EJERCIDO</v>
          </cell>
          <cell r="H2" t="str">
            <v>PORCENTAJE</v>
          </cell>
        </row>
        <row r="3">
          <cell r="A3" t="str">
            <v>E118</v>
          </cell>
          <cell r="B3">
            <v>110754544</v>
          </cell>
          <cell r="C3">
            <v>0</v>
          </cell>
          <cell r="E3" t="str">
            <v>E118</v>
          </cell>
          <cell r="F3">
            <v>110754544</v>
          </cell>
          <cell r="G3">
            <v>0</v>
          </cell>
          <cell r="H3">
            <v>0</v>
          </cell>
        </row>
        <row r="4">
          <cell r="A4" t="str">
            <v>E122</v>
          </cell>
          <cell r="B4">
            <v>155648427</v>
          </cell>
          <cell r="C4">
            <v>32280497.34</v>
          </cell>
          <cell r="E4" t="str">
            <v>E122</v>
          </cell>
          <cell r="F4">
            <v>155648427</v>
          </cell>
          <cell r="G4">
            <v>32280497.34</v>
          </cell>
          <cell r="H4">
            <v>20.739366251353122</v>
          </cell>
        </row>
        <row r="5">
          <cell r="A5" t="str">
            <v>E123</v>
          </cell>
          <cell r="B5">
            <v>70082449</v>
          </cell>
          <cell r="C5">
            <v>15339805.359999999</v>
          </cell>
          <cell r="E5" t="str">
            <v>E123</v>
          </cell>
          <cell r="F5">
            <v>70082449</v>
          </cell>
          <cell r="G5">
            <v>15339805.359999999</v>
          </cell>
          <cell r="H5">
            <v>21.888226765591483</v>
          </cell>
        </row>
        <row r="6">
          <cell r="A6" t="str">
            <v>E124</v>
          </cell>
          <cell r="B6">
            <v>59665308</v>
          </cell>
          <cell r="C6">
            <v>0</v>
          </cell>
          <cell r="E6" t="str">
            <v>E124</v>
          </cell>
          <cell r="F6">
            <v>59665308</v>
          </cell>
          <cell r="G6">
            <v>0</v>
          </cell>
          <cell r="H6">
            <v>0</v>
          </cell>
        </row>
        <row r="7">
          <cell r="A7" t="str">
            <v>E134</v>
          </cell>
          <cell r="B7">
            <v>130233</v>
          </cell>
          <cell r="C7">
            <v>0</v>
          </cell>
          <cell r="E7" t="str">
            <v>E134</v>
          </cell>
          <cell r="F7">
            <v>130233</v>
          </cell>
          <cell r="G7">
            <v>0</v>
          </cell>
          <cell r="H7">
            <v>0</v>
          </cell>
        </row>
        <row r="8">
          <cell r="A8" t="str">
            <v>F032</v>
          </cell>
          <cell r="B8">
            <v>2951317</v>
          </cell>
          <cell r="C8">
            <v>0</v>
          </cell>
          <cell r="E8" t="str">
            <v>F032</v>
          </cell>
          <cell r="F8">
            <v>2951317</v>
          </cell>
          <cell r="G8">
            <v>0</v>
          </cell>
          <cell r="H8">
            <v>0</v>
          </cell>
        </row>
        <row r="9">
          <cell r="A9" t="str">
            <v>K014</v>
          </cell>
          <cell r="B9">
            <v>140452224</v>
          </cell>
          <cell r="C9">
            <v>23493704.16</v>
          </cell>
          <cell r="E9" t="str">
            <v>K014</v>
          </cell>
          <cell r="F9">
            <v>140452224</v>
          </cell>
          <cell r="G9">
            <v>23493704.16</v>
          </cell>
          <cell r="H9">
            <v>16.727185580201279</v>
          </cell>
        </row>
        <row r="10">
          <cell r="A10" t="str">
            <v>K015</v>
          </cell>
          <cell r="B10">
            <v>82994181</v>
          </cell>
          <cell r="C10">
            <v>0</v>
          </cell>
          <cell r="E10" t="str">
            <v>K015</v>
          </cell>
          <cell r="F10">
            <v>82994181</v>
          </cell>
          <cell r="G10">
            <v>0</v>
          </cell>
          <cell r="H10">
            <v>0</v>
          </cell>
        </row>
        <row r="11">
          <cell r="A11" t="str">
            <v>K016</v>
          </cell>
          <cell r="B11">
            <v>322849161</v>
          </cell>
          <cell r="C11">
            <v>2075933</v>
          </cell>
          <cell r="E11" t="str">
            <v>K016</v>
          </cell>
          <cell r="F11">
            <v>322849161</v>
          </cell>
          <cell r="G11">
            <v>2075933</v>
          </cell>
          <cell r="H11">
            <v>0.64300399405405306</v>
          </cell>
        </row>
        <row r="12">
          <cell r="A12" t="str">
            <v>M001</v>
          </cell>
          <cell r="B12">
            <v>1119782399</v>
          </cell>
          <cell r="C12">
            <v>267032028.67999998</v>
          </cell>
          <cell r="E12" t="str">
            <v>M001</v>
          </cell>
          <cell r="F12">
            <v>1119782399</v>
          </cell>
          <cell r="G12">
            <v>267032028.67999998</v>
          </cell>
          <cell r="H12">
            <v>23.846778527548544</v>
          </cell>
        </row>
        <row r="13">
          <cell r="A13" t="str">
            <v>N001</v>
          </cell>
          <cell r="B13">
            <v>14532027</v>
          </cell>
          <cell r="C13">
            <v>708192</v>
          </cell>
          <cell r="E13" t="str">
            <v>N001</v>
          </cell>
          <cell r="F13">
            <v>14532027</v>
          </cell>
          <cell r="G13">
            <v>708192</v>
          </cell>
          <cell r="H13">
            <v>4.8733187737677612</v>
          </cell>
        </row>
        <row r="14">
          <cell r="A14" t="str">
            <v>O001</v>
          </cell>
          <cell r="B14">
            <v>114846621</v>
          </cell>
          <cell r="C14">
            <v>9084854.0899999999</v>
          </cell>
          <cell r="E14" t="str">
            <v>O001</v>
          </cell>
          <cell r="F14">
            <v>114846621</v>
          </cell>
          <cell r="G14">
            <v>9084854.0899999999</v>
          </cell>
          <cell r="H14">
            <v>7.9104234943055047</v>
          </cell>
        </row>
        <row r="15">
          <cell r="A15" t="str">
            <v>P001</v>
          </cell>
          <cell r="B15">
            <v>619400</v>
          </cell>
          <cell r="C15">
            <v>0</v>
          </cell>
          <cell r="E15" t="str">
            <v>P001</v>
          </cell>
          <cell r="F15">
            <v>619400</v>
          </cell>
          <cell r="G15">
            <v>0</v>
          </cell>
          <cell r="H15">
            <v>0</v>
          </cell>
        </row>
        <row r="16">
          <cell r="A16" t="str">
            <v>P002</v>
          </cell>
          <cell r="B16">
            <v>63321700</v>
          </cell>
          <cell r="C16">
            <v>0</v>
          </cell>
          <cell r="E16" t="str">
            <v>P002</v>
          </cell>
          <cell r="F16">
            <v>63321700</v>
          </cell>
          <cell r="G16">
            <v>0</v>
          </cell>
          <cell r="H16">
            <v>0</v>
          </cell>
        </row>
        <row r="17">
          <cell r="A17" t="str">
            <v>P004</v>
          </cell>
          <cell r="B17">
            <v>2700200</v>
          </cell>
          <cell r="C17">
            <v>0</v>
          </cell>
          <cell r="E17" t="str">
            <v>P004</v>
          </cell>
          <cell r="F17">
            <v>2700200</v>
          </cell>
          <cell r="G17">
            <v>0</v>
          </cell>
          <cell r="H17">
            <v>0</v>
          </cell>
        </row>
        <row r="18">
          <cell r="A18" t="str">
            <v>S126</v>
          </cell>
          <cell r="B18">
            <v>2000000</v>
          </cell>
          <cell r="C18">
            <v>104000</v>
          </cell>
          <cell r="E18" t="str">
            <v>S126</v>
          </cell>
          <cell r="F18">
            <v>2000000</v>
          </cell>
          <cell r="G18">
            <v>104000</v>
          </cell>
          <cell r="H18">
            <v>5.2</v>
          </cell>
        </row>
        <row r="19">
          <cell r="A19" t="str">
            <v>S127</v>
          </cell>
          <cell r="B19">
            <v>9940000</v>
          </cell>
          <cell r="C19">
            <v>903636.35</v>
          </cell>
          <cell r="E19" t="str">
            <v>S127</v>
          </cell>
          <cell r="F19">
            <v>9940000</v>
          </cell>
          <cell r="G19">
            <v>903636.35</v>
          </cell>
          <cell r="H19">
            <v>9.0909089537223338</v>
          </cell>
        </row>
        <row r="20">
          <cell r="A20" t="str">
            <v>S128</v>
          </cell>
          <cell r="B20">
            <v>10000000</v>
          </cell>
          <cell r="C20">
            <v>371818</v>
          </cell>
          <cell r="E20" t="str">
            <v>S128</v>
          </cell>
          <cell r="F20">
            <v>10000000</v>
          </cell>
          <cell r="G20">
            <v>371818</v>
          </cell>
          <cell r="H20">
            <v>3.7181800000000003</v>
          </cell>
        </row>
        <row r="21">
          <cell r="A21" t="str">
            <v>S129</v>
          </cell>
          <cell r="B21">
            <v>1500000</v>
          </cell>
          <cell r="C21">
            <v>79995</v>
          </cell>
          <cell r="E21" t="str">
            <v>S129</v>
          </cell>
          <cell r="F21">
            <v>1500000</v>
          </cell>
          <cell r="G21">
            <v>79995</v>
          </cell>
          <cell r="H21">
            <v>5.3330000000000002</v>
          </cell>
        </row>
        <row r="22">
          <cell r="A22" t="str">
            <v>S130</v>
          </cell>
          <cell r="B22">
            <v>10000000</v>
          </cell>
          <cell r="C22">
            <v>2499980</v>
          </cell>
          <cell r="E22" t="str">
            <v>S130</v>
          </cell>
          <cell r="F22">
            <v>10000000</v>
          </cell>
          <cell r="G22">
            <v>2499980</v>
          </cell>
          <cell r="H22">
            <v>24.9998</v>
          </cell>
        </row>
        <row r="23">
          <cell r="A23" t="str">
            <v>S132</v>
          </cell>
          <cell r="B23">
            <v>1000000</v>
          </cell>
          <cell r="C23">
            <v>100000</v>
          </cell>
          <cell r="E23" t="str">
            <v>S132</v>
          </cell>
          <cell r="F23">
            <v>1000000</v>
          </cell>
          <cell r="G23">
            <v>100000</v>
          </cell>
          <cell r="H23">
            <v>10</v>
          </cell>
        </row>
        <row r="24">
          <cell r="A24" t="str">
            <v>S133</v>
          </cell>
          <cell r="B24">
            <v>7000000</v>
          </cell>
          <cell r="C24">
            <v>900000</v>
          </cell>
          <cell r="E24" t="str">
            <v>S133</v>
          </cell>
          <cell r="F24">
            <v>7000000</v>
          </cell>
          <cell r="G24">
            <v>900000</v>
          </cell>
          <cell r="H24">
            <v>12.857142857142856</v>
          </cell>
        </row>
        <row r="25">
          <cell r="A25" t="str">
            <v>S134</v>
          </cell>
          <cell r="B25">
            <v>1710000</v>
          </cell>
          <cell r="C25">
            <v>155454</v>
          </cell>
          <cell r="E25" t="str">
            <v>S134</v>
          </cell>
          <cell r="F25">
            <v>1710000</v>
          </cell>
          <cell r="G25">
            <v>155454</v>
          </cell>
          <cell r="H25">
            <v>9.0908771929824557</v>
          </cell>
        </row>
        <row r="26">
          <cell r="A26" t="str">
            <v>S135</v>
          </cell>
          <cell r="B26">
            <v>12000000</v>
          </cell>
          <cell r="C26">
            <v>282000</v>
          </cell>
          <cell r="E26" t="str">
            <v>S135</v>
          </cell>
          <cell r="F26">
            <v>12000000</v>
          </cell>
          <cell r="G26">
            <v>282000</v>
          </cell>
          <cell r="H26">
            <v>2.35</v>
          </cell>
        </row>
        <row r="27">
          <cell r="A27" t="str">
            <v>S136</v>
          </cell>
          <cell r="B27">
            <v>12150000</v>
          </cell>
          <cell r="C27">
            <v>2209056</v>
          </cell>
          <cell r="E27" t="str">
            <v>S136</v>
          </cell>
          <cell r="F27">
            <v>12150000</v>
          </cell>
          <cell r="G27">
            <v>2209056</v>
          </cell>
          <cell r="H27">
            <v>18.18153086419753</v>
          </cell>
        </row>
        <row r="28">
          <cell r="A28" t="str">
            <v>S137</v>
          </cell>
          <cell r="B28">
            <v>24300000</v>
          </cell>
          <cell r="C28">
            <v>4530000</v>
          </cell>
          <cell r="E28" t="str">
            <v>S137</v>
          </cell>
          <cell r="F28">
            <v>24300000</v>
          </cell>
          <cell r="G28">
            <v>4530000</v>
          </cell>
          <cell r="H28">
            <v>18.641975308641975</v>
          </cell>
        </row>
        <row r="29">
          <cell r="A29" t="str">
            <v>S138</v>
          </cell>
          <cell r="B29">
            <v>3000000</v>
          </cell>
          <cell r="C29">
            <v>545454.52</v>
          </cell>
          <cell r="E29" t="str">
            <v>S138</v>
          </cell>
          <cell r="F29">
            <v>3000000</v>
          </cell>
          <cell r="G29">
            <v>545454.52</v>
          </cell>
          <cell r="H29">
            <v>18.181817333333335</v>
          </cell>
        </row>
        <row r="30">
          <cell r="A30" t="str">
            <v>S139</v>
          </cell>
          <cell r="B30">
            <v>49260000</v>
          </cell>
          <cell r="C30">
            <v>8841000</v>
          </cell>
          <cell r="E30" t="str">
            <v>S139</v>
          </cell>
          <cell r="F30">
            <v>49260000</v>
          </cell>
          <cell r="G30">
            <v>8841000</v>
          </cell>
          <cell r="H30">
            <v>17.947624847746653</v>
          </cell>
        </row>
        <row r="31">
          <cell r="A31" t="str">
            <v>S140</v>
          </cell>
          <cell r="B31">
            <v>10000000</v>
          </cell>
          <cell r="C31">
            <v>1818180</v>
          </cell>
          <cell r="E31" t="str">
            <v>S140</v>
          </cell>
          <cell r="F31">
            <v>10000000</v>
          </cell>
          <cell r="G31">
            <v>1818180</v>
          </cell>
          <cell r="H31">
            <v>18.181799999999999</v>
          </cell>
        </row>
        <row r="32">
          <cell r="A32" t="str">
            <v>S200</v>
          </cell>
          <cell r="B32">
            <v>4291973</v>
          </cell>
          <cell r="C32">
            <v>144999.97999999998</v>
          </cell>
          <cell r="E32" t="str">
            <v>S200</v>
          </cell>
          <cell r="F32">
            <v>4291973</v>
          </cell>
          <cell r="G32">
            <v>144999.97999999998</v>
          </cell>
          <cell r="H32">
            <v>3.3783991651392022</v>
          </cell>
        </row>
        <row r="33">
          <cell r="A33" t="str">
            <v>S205</v>
          </cell>
          <cell r="B33">
            <v>5000000</v>
          </cell>
          <cell r="C33">
            <v>0</v>
          </cell>
          <cell r="E33" t="str">
            <v>S205</v>
          </cell>
          <cell r="F33">
            <v>5000000</v>
          </cell>
          <cell r="G33">
            <v>0</v>
          </cell>
          <cell r="H33">
            <v>0</v>
          </cell>
        </row>
        <row r="34">
          <cell r="A34" t="str">
            <v>S206</v>
          </cell>
          <cell r="B34">
            <v>4000000</v>
          </cell>
          <cell r="C34">
            <v>0</v>
          </cell>
          <cell r="E34" t="str">
            <v>S206</v>
          </cell>
          <cell r="F34">
            <v>4000000</v>
          </cell>
          <cell r="G34">
            <v>0</v>
          </cell>
          <cell r="H34">
            <v>0</v>
          </cell>
        </row>
        <row r="35">
          <cell r="A35" t="str">
            <v>S207</v>
          </cell>
          <cell r="B35">
            <v>4000000</v>
          </cell>
          <cell r="C35">
            <v>0</v>
          </cell>
          <cell r="E35" t="str">
            <v>S207</v>
          </cell>
          <cell r="F35">
            <v>4000000</v>
          </cell>
          <cell r="G35">
            <v>0</v>
          </cell>
          <cell r="H35">
            <v>0</v>
          </cell>
        </row>
        <row r="36">
          <cell r="A36" t="str">
            <v>S208</v>
          </cell>
          <cell r="B36">
            <v>10930000</v>
          </cell>
          <cell r="C36">
            <v>0</v>
          </cell>
          <cell r="E36" t="str">
            <v>S208</v>
          </cell>
          <cell r="F36">
            <v>10930000</v>
          </cell>
          <cell r="G36">
            <v>0</v>
          </cell>
          <cell r="H36">
            <v>0</v>
          </cell>
        </row>
        <row r="37">
          <cell r="A37" t="str">
            <v>U024</v>
          </cell>
          <cell r="B37">
            <v>83010000</v>
          </cell>
          <cell r="C37">
            <v>0</v>
          </cell>
          <cell r="E37" t="str">
            <v>U024</v>
          </cell>
          <cell r="F37">
            <v>83010000</v>
          </cell>
          <cell r="G37">
            <v>0</v>
          </cell>
          <cell r="H37">
            <v>0</v>
          </cell>
        </row>
        <row r="38">
          <cell r="A38" t="str">
            <v>Total general</v>
          </cell>
          <cell r="B38">
            <v>2526422164</v>
          </cell>
          <cell r="C38">
            <v>373500588.47999996</v>
          </cell>
          <cell r="E38" t="str">
            <v>Total general</v>
          </cell>
          <cell r="F38">
            <v>2526422164</v>
          </cell>
          <cell r="G38">
            <v>373500588.47999996</v>
          </cell>
          <cell r="H38">
            <v>14.783775799712306</v>
          </cell>
        </row>
      </sheetData>
      <sheetData sheetId="6"/>
      <sheetData sheetId="7"/>
      <sheetData sheetId="8"/>
      <sheetData sheetId="9"/>
      <sheetData sheetId="10"/>
      <sheetData sheetId="1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UGR_cat" displayName="UGR_cat" ref="A1:C111" totalsRowShown="0" headerRowDxfId="12" headerRowBorderDxfId="11" tableBorderDxfId="10" totalsRowBorderDxfId="9">
  <autoFilter ref="A1:C111" xr:uid="{00000000-0009-0000-0100-000001000000}"/>
  <tableColumns count="3">
    <tableColumn id="1" xr3:uid="{00000000-0010-0000-0000-000001000000}" name="Id" dataDxfId="8"/>
    <tableColumn id="2" xr3:uid="{00000000-0010-0000-0000-000002000000}" name="Clave" dataDxfId="7"/>
    <tableColumn id="3" xr3:uid="{00000000-0010-0000-0000-000003000000}" name="Descripción" dataDxfId="6"/>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eriodos_cat" displayName="Periodos_cat" ref="A1:B5" totalsRowShown="0" headerRowDxfId="5" headerRowBorderDxfId="4" tableBorderDxfId="3" totalsRowBorderDxfId="2">
  <autoFilter ref="A1:B5" xr:uid="{00000000-0009-0000-0100-000004000000}"/>
  <tableColumns count="2">
    <tableColumn id="1" xr3:uid="{00000000-0010-0000-0100-000001000000}" name="Id" dataDxfId="1"/>
    <tableColumn id="2" xr3:uid="{00000000-0010-0000-0100-000002000000}"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G65"/>
  <sheetViews>
    <sheetView showGridLines="0" tabSelected="1" view="pageBreakPreview" topLeftCell="C7" zoomScale="60" zoomScaleNormal="70" workbookViewId="0">
      <selection activeCell="P47" sqref="P47:R47"/>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2" width="16.7109375" style="40" customWidth="1"/>
    <col min="23" max="26" width="11.42578125" style="40" customWidth="1"/>
    <col min="27" max="27" width="16.5703125" style="40" customWidth="1"/>
    <col min="28" max="28" width="26.85546875" style="40" customWidth="1"/>
    <col min="29" max="29" width="27.28515625" style="40" customWidth="1"/>
    <col min="30" max="30" width="24.28515625" style="40" customWidth="1"/>
    <col min="31" max="31" width="12.28515625" style="40" customWidth="1"/>
    <col min="32" max="32" width="9.7109375" style="40" customWidth="1"/>
    <col min="33" max="33" width="10" style="40" customWidth="1"/>
    <col min="34" max="34" width="11" style="40" customWidth="1"/>
    <col min="35" max="37" width="11.42578125" style="40"/>
    <col min="38" max="38" width="17.5703125" style="40" customWidth="1"/>
    <col min="39" max="16384" width="11.42578125" style="40"/>
  </cols>
  <sheetData>
    <row r="1" spans="1:33" ht="31.5" customHeight="1">
      <c r="C1" s="40"/>
      <c r="D1" s="40"/>
      <c r="E1" s="40"/>
      <c r="F1" s="57"/>
      <c r="G1" s="57"/>
    </row>
    <row r="2" spans="1:33" ht="31.5" customHeight="1">
      <c r="C2" s="40"/>
      <c r="D2" s="40"/>
      <c r="E2" s="40"/>
      <c r="F2" s="57"/>
      <c r="G2" s="57"/>
    </row>
    <row r="3" spans="1:33" ht="31.5" customHeight="1">
      <c r="C3" s="40"/>
      <c r="D3" s="40"/>
      <c r="E3" s="40"/>
      <c r="F3" s="57"/>
      <c r="G3" s="57"/>
    </row>
    <row r="4" spans="1:33" ht="31.5" customHeight="1">
      <c r="C4" s="40"/>
      <c r="D4" s="40"/>
      <c r="E4" s="40"/>
      <c r="F4" s="57"/>
      <c r="G4" s="57"/>
    </row>
    <row r="5" spans="1:33" s="41" customFormat="1" ht="48" customHeight="1">
      <c r="A5" s="63"/>
      <c r="B5" s="62"/>
      <c r="C5" s="103" t="s">
        <v>16551</v>
      </c>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F5"/>
      <c r="AG5"/>
    </row>
    <row r="6" spans="1:33" s="41" customFormat="1" ht="33" customHeight="1">
      <c r="A6" s="63"/>
      <c r="B6" s="62"/>
      <c r="C6" s="106" t="s">
        <v>15427</v>
      </c>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F6"/>
      <c r="AG6"/>
    </row>
    <row r="7" spans="1:33" ht="40.5" customHeight="1">
      <c r="C7" s="104" t="s">
        <v>15428</v>
      </c>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F7"/>
      <c r="AG7"/>
    </row>
    <row r="8" spans="1:33" ht="25.5" customHeight="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F8"/>
      <c r="AG8"/>
    </row>
    <row r="9" spans="1:33" ht="40.5" customHeight="1">
      <c r="C9" s="99" t="s">
        <v>224</v>
      </c>
      <c r="D9" s="100"/>
      <c r="E9" s="100"/>
      <c r="F9" s="100"/>
      <c r="G9" s="100"/>
      <c r="H9" s="101"/>
      <c r="I9" s="99" t="str">
        <f>IFERROR(VLOOKUP('IR PP'!V9,Cat_URG!B1:C111,2,FALSE)," ")</f>
        <v>ALCALDÍA TLALPAN</v>
      </c>
      <c r="J9" s="100"/>
      <c r="K9" s="100"/>
      <c r="L9" s="100"/>
      <c r="M9" s="100"/>
      <c r="N9" s="100"/>
      <c r="O9" s="100"/>
      <c r="P9" s="100"/>
      <c r="Q9" s="100"/>
      <c r="R9" s="100"/>
      <c r="S9" s="100"/>
      <c r="T9" s="102" t="s">
        <v>15425</v>
      </c>
      <c r="U9" s="102"/>
      <c r="V9" s="107" t="s">
        <v>5053</v>
      </c>
      <c r="W9" s="107"/>
      <c r="X9" s="107"/>
      <c r="Y9" s="102" t="s">
        <v>15426</v>
      </c>
      <c r="Z9" s="102"/>
      <c r="AA9" s="102"/>
      <c r="AB9" s="99" t="s">
        <v>15431</v>
      </c>
      <c r="AC9" s="100"/>
      <c r="AD9" s="101"/>
    </row>
    <row r="10" spans="1:33"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4"/>
    </row>
    <row r="11" spans="1:33" ht="40.5" customHeight="1">
      <c r="C11" s="104" t="s">
        <v>223</v>
      </c>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row>
    <row r="12" spans="1:33" ht="53.25" customHeight="1">
      <c r="B12" s="62" t="s">
        <v>15441</v>
      </c>
      <c r="C12" s="93" t="s">
        <v>16471</v>
      </c>
      <c r="D12" s="93" t="s">
        <v>16475</v>
      </c>
      <c r="E12" s="93" t="s">
        <v>16476</v>
      </c>
      <c r="F12" s="93" t="s">
        <v>16478</v>
      </c>
      <c r="G12" s="93" t="s">
        <v>16542</v>
      </c>
      <c r="H12" s="93" t="s">
        <v>15429</v>
      </c>
      <c r="I12" s="115" t="s">
        <v>15430</v>
      </c>
      <c r="J12" s="115"/>
      <c r="K12" s="115"/>
      <c r="L12" s="93" t="s">
        <v>16549</v>
      </c>
      <c r="M12" s="115" t="s">
        <v>16550</v>
      </c>
      <c r="N12" s="115"/>
      <c r="O12" s="115"/>
      <c r="P12" s="115" t="s">
        <v>15436</v>
      </c>
      <c r="Q12" s="115"/>
      <c r="R12" s="115"/>
      <c r="S12" s="108" t="s">
        <v>16541</v>
      </c>
      <c r="T12" s="109"/>
      <c r="U12" s="110"/>
      <c r="V12" s="93" t="s">
        <v>15435</v>
      </c>
      <c r="W12" s="93" t="s">
        <v>15437</v>
      </c>
      <c r="X12" s="93" t="s">
        <v>15438</v>
      </c>
      <c r="Y12" s="93" t="s">
        <v>15439</v>
      </c>
      <c r="Z12" s="93" t="s">
        <v>15440</v>
      </c>
      <c r="AA12" s="93" t="s">
        <v>16544</v>
      </c>
      <c r="AB12" s="93" t="s">
        <v>16548</v>
      </c>
      <c r="AC12" s="93" t="s">
        <v>16547</v>
      </c>
      <c r="AD12" s="93" t="s">
        <v>16545</v>
      </c>
    </row>
    <row r="13" spans="1:33" ht="129.94999999999999" customHeight="1">
      <c r="A13" s="64">
        <v>1</v>
      </c>
      <c r="B13" s="65" t="str">
        <f t="shared" ref="B13:B47" si="0">CONCATENATE($V$9,H13)</f>
        <v>02CD14E118</v>
      </c>
      <c r="C13" s="75">
        <f>IFERROR(VLOOKUP(B13,Concentrado_PB!K$3:AP$1031,2,0)," ")</f>
        <v>5</v>
      </c>
      <c r="D13" s="75">
        <f>IFERROR(VLOOKUP(B13,Concentrado_PB!K$3:AP$1031,4,0)," ")</f>
        <v>1</v>
      </c>
      <c r="E13" s="75">
        <f>IFERROR(VLOOKUP(B13,Concentrado_PB!K$3:AP$1031,6,0)," ")</f>
        <v>11</v>
      </c>
      <c r="F13" s="76" t="str">
        <f>IFERROR(VLOOKUP(V$9&amp;A13,Concentrado_PB!A2:BX1031,27,0)," ")</f>
        <v>1.7.1</v>
      </c>
      <c r="G13" s="77" t="str">
        <f>IFERROR(VLOOKUP(V$9&amp;A13,Concentrado_PB!A2:BX1031,20,0)," ")</f>
        <v>16. Paz, justicia e instituciones sólidas</v>
      </c>
      <c r="H13" s="75" t="str">
        <f>IFERROR(VLOOKUP(V$9&amp;A13,Concentrado_PB!A$3:I$1031,8,0),"")</f>
        <v>E118</v>
      </c>
      <c r="I13" s="98" t="str">
        <f>IFERROR(VLOOKUP(V$9&amp;A13,Concentrado_PB!A$3:I$1031,9,0)," ")</f>
        <v>E118_ACCIONES POLICIALES Y PREVENCIÓN DEL DELITO</v>
      </c>
      <c r="J13" s="98"/>
      <c r="K13" s="98"/>
      <c r="L13" s="75">
        <f>IFERROR(VLOOKUP(B13,Concentrado_PB!K2:AP1031,24,0)," ")</f>
        <v>1</v>
      </c>
      <c r="M13" s="98" t="str">
        <f>IFERROR(VLOOKUP(B13,Concentrado_PB!K$2:AP$1031,25,0)," ")</f>
        <v>IMPLEMENTAR ACCIONES QUE PERMITAN DISEÑAR UNA ESTRATEGIA INTEGRAL, QUE REDUZCAN LOS INDICES DE INSEGURIDAD EN LA DEMARCACION 3</v>
      </c>
      <c r="N13" s="98"/>
      <c r="O13" s="98"/>
      <c r="P13" s="98" t="str">
        <f>IFERROR(VLOOKUP(B13,Concentrado_PB!K$2:AP$1031,26,0)," ")</f>
        <v xml:space="preserve">NUMERO DE HECHOS VIOLENTOS OCURRIDOS EN LA ALCALDIA DURANTE EL PERIODO DE 2020 / NUMERO DE HECHOS VIOLENTOS OCURRIDOS EN LA ALCALDIA DURANTE EL PERIODO DE 2021 </v>
      </c>
      <c r="Q13" s="98"/>
      <c r="R13" s="98"/>
      <c r="S13" s="95" t="str">
        <f>IFERROR(VLOOKUP(B13,Concentrado_PB!K$2:AP$1031,28,0)," ")</f>
        <v>INFORMACION RESERVADA EMITIDA POR LA FISCALIA GENERAL DE LA REPUBLICA. DIRECCION DE SEGURIDAD PUBLICA DEL ALCALDIA, UBICADA EN PLAZA DE LA CONSTITUCION NO. 1 COLONIA TLALPAN CENTRO</v>
      </c>
      <c r="T13" s="96"/>
      <c r="U13" s="97"/>
      <c r="V13" s="75" t="str">
        <f>IFERROR(VLOOKUP(B13,Concentrado_PB!K$2:AP$1031,27,0)," ")</f>
        <v>PORCENTAJE</v>
      </c>
      <c r="W13" s="75">
        <f>IFERROR(VLOOKUP(B13,Concentrado_PB!K$2:AP$1031,29,0)," ")</f>
        <v>0</v>
      </c>
      <c r="X13" s="75">
        <f>IFERROR(VLOOKUP(B13,Concentrado_PB!K$2:AP$1031,30,0)," ")</f>
        <v>0.25</v>
      </c>
      <c r="Y13" s="75">
        <f>IFERROR(VLOOKUP(B13,Concentrado_PB!K$2:AP$1031,31,0)," ")</f>
        <v>0.75</v>
      </c>
      <c r="Z13" s="75">
        <f>IFERROR(VLOOKUP(B13,Concentrado_PB!K$2:AP$1031,32,0)," ")</f>
        <v>1</v>
      </c>
      <c r="AA13" s="78">
        <v>0</v>
      </c>
      <c r="AB13" s="94">
        <f>VLOOKUP(H13,[1]Hoja1!$A$2:$C$38,3,)</f>
        <v>0</v>
      </c>
      <c r="AC13" s="79">
        <f>VLOOKUP(H13,[1]Hoja1!$A$2:$H$38,8,)</f>
        <v>0</v>
      </c>
      <c r="AD13" s="80"/>
      <c r="AF13" s="49"/>
    </row>
    <row r="14" spans="1:33" ht="129.94999999999999" customHeight="1">
      <c r="A14" s="64">
        <v>2</v>
      </c>
      <c r="B14" s="65" t="str">
        <f t="shared" si="0"/>
        <v>02CD14E122</v>
      </c>
      <c r="C14" s="75">
        <f>IFERROR(VLOOKUP(B14,Concentrado_PB!K$3:AP$1031,2,0)," ")</f>
        <v>2</v>
      </c>
      <c r="D14" s="75">
        <f>IFERROR(VLOOKUP(B14,Concentrado_PB!K$3:AP$1031,4,0)," ")</f>
        <v>3</v>
      </c>
      <c r="E14" s="75">
        <f>IFERROR(VLOOKUP(B14,Concentrado_PB!K$3:AP$1031,6,0)," ")</f>
        <v>4</v>
      </c>
      <c r="F14" s="76" t="str">
        <f>IFERROR(VLOOKUP(V$9&amp;A14,Concentrado_PB!A3:BX1032,27,0)," ")</f>
        <v>2.1.4</v>
      </c>
      <c r="G14" s="77" t="str">
        <f>IFERROR(VLOOKUP(V$9&amp;A14,Concentrado_PB!A3:BX1032,20,0)," ")</f>
        <v>11. Ciudades y comunidades sostenibles</v>
      </c>
      <c r="H14" s="75" t="str">
        <f>IFERROR(VLOOKUP(V$9&amp;A14,Concentrado_PB!A$3:I$1031,8,0),"")</f>
        <v>E122</v>
      </c>
      <c r="I14" s="98" t="str">
        <f>IFERROR(VLOOKUP(V$9&amp;A14,Concentrado_PB!A$3:I$1031,9,0)," ")</f>
        <v>E122_REFORESTACIÓN EN SUELO DE CONSERVACIÓN</v>
      </c>
      <c r="J14" s="98"/>
      <c r="K14" s="98"/>
      <c r="L14" s="75">
        <f>IFERROR(VLOOKUP(B14,Concentrado_PB!K3:AP1032,24,0)," ")</f>
        <v>1</v>
      </c>
      <c r="M14" s="98" t="str">
        <f>IFERROR(VLOOKUP(B14,Concentrado_PB!K$2:AP$1031,25,0)," ")</f>
        <v xml:space="preserve">CONTRIBUIR AL MEJORAMIENTO DEL MEDIO AMBIENTE, MEDIANTE ACCIONES Y PROYECTOS QUE PRESERVEN LOS SERVICIOS AMBIENTALES DE LOS BOSQUES, AREAS NATURALES PROTEGIDAS Y SUELO DE CONSERVACION </v>
      </c>
      <c r="N14" s="98"/>
      <c r="O14" s="98"/>
      <c r="P14" s="98" t="str">
        <f>IFERROR(VLOOKUP(B14,Concentrado_PB!K$2:AP$1031,26,0)," ")</f>
        <v>INDICE DE MEJORA EN LOS SERVICIOS AMBIENTALES</v>
      </c>
      <c r="Q14" s="98"/>
      <c r="R14" s="98"/>
      <c r="S14" s="95" t="str">
        <f>IFERROR(VLOOKUP(B14,Concentrado_PB!K$2:AP$1031,28,0)," ")</f>
        <v xml:space="preserve"> A TRAVES DE ENCUESTAS</v>
      </c>
      <c r="T14" s="96"/>
      <c r="U14" s="97"/>
      <c r="V14" s="75" t="str">
        <f>IFERROR(VLOOKUP(B14,Concentrado_PB!K$2:AP$1031,27,0)," ")</f>
        <v>INDICE</v>
      </c>
      <c r="W14" s="75">
        <f>IFERROR(VLOOKUP(B14,Concentrado_PB!K$2:AP$1031,29,0)," ")</f>
        <v>0</v>
      </c>
      <c r="X14" s="75">
        <f>IFERROR(VLOOKUP(B14,Concentrado_PB!K$2:AP$1031,30,0)," ")</f>
        <v>0.05</v>
      </c>
      <c r="Y14" s="75">
        <f>IFERROR(VLOOKUP(B14,Concentrado_PB!K$2:AP$1031,31,0)," ")</f>
        <v>0.15</v>
      </c>
      <c r="Z14" s="75">
        <f>IFERROR(VLOOKUP(B14,Concentrado_PB!K$2:AP$1031,32,0)," ")</f>
        <v>0.3</v>
      </c>
      <c r="AA14" s="78">
        <v>25</v>
      </c>
      <c r="AB14" s="94">
        <f>VLOOKUP(H14,[1]Hoja1!$A$2:$C$38,3,)</f>
        <v>32280497.34</v>
      </c>
      <c r="AC14" s="79">
        <f>VLOOKUP(H14,[1]Hoja1!$A$2:$H$38,8,)</f>
        <v>20.739366251353122</v>
      </c>
      <c r="AD14" s="80"/>
      <c r="AF14" s="50"/>
    </row>
    <row r="15" spans="1:33" ht="129.94999999999999" customHeight="1">
      <c r="A15" s="64">
        <v>3</v>
      </c>
      <c r="B15" s="65" t="str">
        <f t="shared" si="0"/>
        <v>02CD14E123</v>
      </c>
      <c r="C15" s="75">
        <f>IFERROR(VLOOKUP(B15,Concentrado_PB!K$3:AP$1031,2,0)," ")</f>
        <v>2</v>
      </c>
      <c r="D15" s="75">
        <f>IFERROR(VLOOKUP(B15,Concentrado_PB!K$3:AP$1031,4,0)," ")</f>
        <v>3</v>
      </c>
      <c r="E15" s="75">
        <f>IFERROR(VLOOKUP(B15,Concentrado_PB!K$3:AP$1031,6,0)," ")</f>
        <v>3</v>
      </c>
      <c r="F15" s="76" t="str">
        <f>IFERROR(VLOOKUP(V$9&amp;A15,Concentrado_PB!A4:BX1033,27,0)," ")</f>
        <v>2.1.1</v>
      </c>
      <c r="G15" s="77" t="str">
        <f>IFERROR(VLOOKUP(V$9&amp;A15,Concentrado_PB!A4:BX1033,20,0)," ")</f>
        <v>11. Ciudades y comunidades sostenibles</v>
      </c>
      <c r="H15" s="75" t="str">
        <f>IFERROR(VLOOKUP(V$9&amp;A15,Concentrado_PB!A$3:I$1031,8,0),"")</f>
        <v>E123</v>
      </c>
      <c r="I15" s="98" t="str">
        <f>IFERROR(VLOOKUP(V$9&amp;A15,Concentrado_PB!A$3:I$1031,9,0)," ")</f>
        <v>E123_MANEJO INTEGRAL DE RESIDUOS SÓLIDOS URBANOS</v>
      </c>
      <c r="J15" s="98"/>
      <c r="K15" s="98"/>
      <c r="L15" s="75">
        <f>IFERROR(VLOOKUP(B15,Concentrado_PB!K4:AP1033,24,0)," ")</f>
        <v>1</v>
      </c>
      <c r="M15" s="98" t="str">
        <f>IFERROR(VLOOKUP(B15,Concentrado_PB!K$2:AP$1031,25,0)," ")</f>
        <v>RECOLECCION, TRATAMIENTO Y DISPOSICION FINAL DE DESECHOS SOLIDOS Y PELIGROSOS, DE 410,000 TONELADAS</v>
      </c>
      <c r="N15" s="98"/>
      <c r="O15" s="98"/>
      <c r="P15" s="98" t="str">
        <f>IFERROR(VLOOKUP(B15,Concentrado_PB!K$2:AP$1031,26,0)," ")</f>
        <v>NO. DE TONELADAS RECOLECTADAS / NO. DE TONELADAS PROGRAMADAS X 100</v>
      </c>
      <c r="Q15" s="98"/>
      <c r="R15" s="98"/>
      <c r="S15" s="95" t="str">
        <f>IFERROR(VLOOKUP(B15,Concentrado_PB!K$2:AP$1031,28,0)," ")</f>
        <v>REPORTES MENSUALES Y TRIMESTRALES, DEMANDA CIUDADANA.</v>
      </c>
      <c r="T15" s="96"/>
      <c r="U15" s="97"/>
      <c r="V15" s="75" t="str">
        <f>IFERROR(VLOOKUP(B15,Concentrado_PB!K$2:AP$1031,27,0)," ")</f>
        <v>TONELADA</v>
      </c>
      <c r="W15" s="75">
        <f>IFERROR(VLOOKUP(B15,Concentrado_PB!K$2:AP$1031,29,0)," ")</f>
        <v>0.25</v>
      </c>
      <c r="X15" s="75">
        <f>IFERROR(VLOOKUP(B15,Concentrado_PB!K$2:AP$1031,30,0)," ")</f>
        <v>0.5</v>
      </c>
      <c r="Y15" s="75">
        <f>IFERROR(VLOOKUP(B15,Concentrado_PB!K$2:AP$1031,31,0)," ")</f>
        <v>0.75</v>
      </c>
      <c r="Z15" s="75">
        <f>IFERROR(VLOOKUP(B15,Concentrado_PB!K$2:AP$1031,32,0)," ")</f>
        <v>1</v>
      </c>
      <c r="AA15" s="78">
        <v>25.5</v>
      </c>
      <c r="AB15" s="94">
        <f>VLOOKUP(H15,[1]Hoja1!$A$2:$C$38,3,)</f>
        <v>15339805.359999999</v>
      </c>
      <c r="AC15" s="79">
        <f>VLOOKUP(H15,[1]Hoja1!$A$2:$H$38,8,)</f>
        <v>21.888226765591483</v>
      </c>
      <c r="AD15" s="80"/>
    </row>
    <row r="16" spans="1:33" ht="129.94999999999999" customHeight="1">
      <c r="A16" s="64">
        <v>4</v>
      </c>
      <c r="B16" s="65" t="str">
        <f t="shared" si="0"/>
        <v>02CD14E124</v>
      </c>
      <c r="C16" s="75">
        <f>IFERROR(VLOOKUP(B16,Concentrado_PB!K$3:AP$1031,2,0)," ")</f>
        <v>3</v>
      </c>
      <c r="D16" s="75" t="str">
        <f>IFERROR(VLOOKUP(B16,Concentrado_PB!K$3:AP$1031,4,0)," ")</f>
        <v>1</v>
      </c>
      <c r="E16" s="75">
        <f>IFERROR(VLOOKUP(B16,Concentrado_PB!K$3:AP$1031,6,0)," ")</f>
        <v>1</v>
      </c>
      <c r="F16" s="76" t="str">
        <f>IFERROR(VLOOKUP(V$9&amp;A16,Concentrado_PB!A5:BX1034,27,0)," ")</f>
        <v>2.2.1</v>
      </c>
      <c r="G16" s="77" t="str">
        <f>IFERROR(VLOOKUP(V$9&amp;A16,Concentrado_PB!A5:BX1034,20,0)," ")</f>
        <v>11. Ciudades y comunidades sostenibles</v>
      </c>
      <c r="H16" s="75" t="str">
        <f>IFERROR(VLOOKUP(V$9&amp;A16,Concentrado_PB!A$3:I$1031,8,0),"")</f>
        <v>E124</v>
      </c>
      <c r="I16" s="98" t="str">
        <f>IFERROR(VLOOKUP(V$9&amp;A16,Concentrado_PB!A$3:I$1031,9,0)," ")</f>
        <v>E124_PROGRAMA INTEGRAL DE MOVILIDAD INTELIGENTE</v>
      </c>
      <c r="J16" s="98"/>
      <c r="K16" s="98"/>
      <c r="L16" s="75">
        <f>IFERROR(VLOOKUP(B16,Concentrado_PB!K5:AP1034,24,0)," ")</f>
        <v>1</v>
      </c>
      <c r="M16" s="98" t="str">
        <f>IFERROR(VLOOKUP(B16,Concentrado_PB!K$2:AP$1031,25,0)," ")</f>
        <v xml:space="preserve">MEJORAR LA MOVILIDAD DE LA POBLACION A TRAVES DE ACCIONES DE CONSERVACION, MANTENIMIENTO Y REHABILITACION </v>
      </c>
      <c r="N16" s="98"/>
      <c r="O16" s="98"/>
      <c r="P16" s="98" t="str">
        <f>IFERROR(VLOOKUP(B16,Concentrado_PB!K$2:AP$1031,26,0)," ")</f>
        <v xml:space="preserve"> NUMERO DE PERSONAS BENEFICIADAS /  NUMERO DE POBLACION TOTAL 677,000*100</v>
      </c>
      <c r="Q16" s="98"/>
      <c r="R16" s="98"/>
      <c r="S16" s="95"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96"/>
      <c r="U16" s="97"/>
      <c r="V16" s="75" t="str">
        <f>IFERROR(VLOOKUP(B16,Concentrado_PB!K$2:AP$1031,27,0)," ")</f>
        <v>PORCENTAJE</v>
      </c>
      <c r="W16" s="75">
        <f>IFERROR(VLOOKUP(B16,Concentrado_PB!K$2:AP$1031,29,0)," ")</f>
        <v>0.1</v>
      </c>
      <c r="X16" s="75">
        <f>IFERROR(VLOOKUP(B16,Concentrado_PB!K$2:AP$1031,30,0)," ")</f>
        <v>0.3</v>
      </c>
      <c r="Y16" s="75">
        <f>IFERROR(VLOOKUP(B16,Concentrado_PB!K$2:AP$1031,31,0)," ")</f>
        <v>0.6</v>
      </c>
      <c r="Z16" s="75">
        <f>IFERROR(VLOOKUP(B16,Concentrado_PB!K$2:AP$1031,32,0)," ")</f>
        <v>1</v>
      </c>
      <c r="AA16" s="78">
        <v>7.5</v>
      </c>
      <c r="AB16" s="94">
        <f>VLOOKUP(H16,[1]Hoja1!$A$2:$C$38,3,)</f>
        <v>0</v>
      </c>
      <c r="AC16" s="79">
        <f>VLOOKUP(H16,[1]Hoja1!$A$2:$H$38,8,)</f>
        <v>0</v>
      </c>
      <c r="AD16" s="80"/>
    </row>
    <row r="17" spans="1:30" ht="129.94999999999999" customHeight="1">
      <c r="A17" s="64">
        <v>5</v>
      </c>
      <c r="B17" s="65" t="str">
        <f t="shared" si="0"/>
        <v>02CD14E134</v>
      </c>
      <c r="C17" s="75">
        <f>IFERROR(VLOOKUP(B17,Concentrado_PB!K$3:AP$1031,2,0)," ")</f>
        <v>1</v>
      </c>
      <c r="D17" s="75">
        <f>IFERROR(VLOOKUP(B17,Concentrado_PB!K$3:AP$1031,4,0)," ")</f>
        <v>6</v>
      </c>
      <c r="E17" s="75">
        <f>IFERROR(VLOOKUP(B17,Concentrado_PB!K$3:AP$1031,6,0)," ")</f>
        <v>1</v>
      </c>
      <c r="F17" s="76" t="str">
        <f>IFERROR(VLOOKUP(V$9&amp;A17,Concentrado_PB!A6:BX1035,27,0)," ")</f>
        <v>2.6.8</v>
      </c>
      <c r="G17" s="77" t="str">
        <f>IFERROR(VLOOKUP(V$9&amp;A17,Concentrado_PB!A6:BX1035,20,0)," ")</f>
        <v xml:space="preserve">10. Reducción de las desigualdades </v>
      </c>
      <c r="H17" s="75" t="str">
        <f>IFERROR(VLOOKUP(V$9&amp;A17,Concentrado_PB!A$3:I$1031,8,0),"")</f>
        <v>E134</v>
      </c>
      <c r="I17" s="98" t="str">
        <f>IFERROR(VLOOKUP(V$9&amp;A17,Concentrado_PB!A$3:I$1031,9,0)," ")</f>
        <v>E134_ATENCIÓN INTEGRAL PARA EL DESARROLLO INFANTIL</v>
      </c>
      <c r="J17" s="98"/>
      <c r="K17" s="98"/>
      <c r="L17" s="75">
        <f>IFERROR(VLOOKUP(B17,Concentrado_PB!K6:AP1035,24,0)," ")</f>
        <v>450</v>
      </c>
      <c r="M17" s="98" t="str">
        <f>IFERROR(VLOOKUP(B17,Concentrado_PB!K$2:AP$1031,25,0)," ")</f>
        <v>PROVEER A LOS 5 CENTROS DE DESARROLLO INFANTIL DE LA ALCALDIA DE INSUMOS, MATERIALES Y SERVICIOS NECESARIOS PARA SU CORRECTO FUNCIONAMIENTO, A FIN DE ATENDER A UNA POBLACION QUE VA HASTA LOS 450 INFANTES</v>
      </c>
      <c r="N17" s="98"/>
      <c r="O17" s="98"/>
      <c r="P17" s="98" t="str">
        <f>IFERROR(VLOOKUP(B17,Concentrado_PB!K$2:AP$1031,26,0)," ")</f>
        <v>NUMERO DE INFANTES ATENDIDOS EN EL EJERCICIO DE EJECUCION
LA ∑ DE LAS MATRICULAS REGISTRADAS EN CADA CENDI DE LA ALCALDIA</v>
      </c>
      <c r="Q17" s="98"/>
      <c r="R17" s="98"/>
      <c r="S17" s="95" t="str">
        <f>IFERROR(VLOOKUP(B17,Concentrado_PB!K$2:AP$1031,28,0)," ")</f>
        <v>MATRICULA REGISTRADA MEDIANTE INSCRIPCIONES EN LOS 5 CENTROS DE DESARROLLO INFANTIL(CENDIS) DE LA ALCALDIA</v>
      </c>
      <c r="T17" s="96"/>
      <c r="U17" s="97"/>
      <c r="V17" s="75" t="str">
        <f>IFERROR(VLOOKUP(B17,Concentrado_PB!K$2:AP$1031,27,0)," ")</f>
        <v>PERSONA</v>
      </c>
      <c r="W17" s="75">
        <f>IFERROR(VLOOKUP(B17,Concentrado_PB!K$2:AP$1031,29,0)," ")</f>
        <v>450</v>
      </c>
      <c r="X17" s="75">
        <f>IFERROR(VLOOKUP(B17,Concentrado_PB!K$2:AP$1031,30,0)," ")</f>
        <v>450</v>
      </c>
      <c r="Y17" s="75">
        <f>IFERROR(VLOOKUP(B17,Concentrado_PB!K$2:AP$1031,31,0)," ")</f>
        <v>450</v>
      </c>
      <c r="Z17" s="75">
        <f>IFERROR(VLOOKUP(B17,Concentrado_PB!K$2:AP$1031,32,0)," ")</f>
        <v>450</v>
      </c>
      <c r="AA17" s="78">
        <v>417</v>
      </c>
      <c r="AB17" s="94">
        <f>VLOOKUP(H17,[1]Hoja1!$A$2:$C$38,3,)</f>
        <v>0</v>
      </c>
      <c r="AC17" s="79">
        <f>VLOOKUP(H17,[1]Hoja1!$A$2:$H$38,8,)</f>
        <v>0</v>
      </c>
      <c r="AD17" s="80"/>
    </row>
    <row r="18" spans="1:30" ht="129.94999999999999" customHeight="1">
      <c r="A18" s="64">
        <v>6</v>
      </c>
      <c r="B18" s="65" t="str">
        <f t="shared" si="0"/>
        <v>02CD14F032</v>
      </c>
      <c r="C18" s="75">
        <f>IFERROR(VLOOKUP(B18,Concentrado_PB!K$3:AP$1031,2,0)," ")</f>
        <v>1</v>
      </c>
      <c r="D18" s="75">
        <f>IFERROR(VLOOKUP(B18,Concentrado_PB!K$3:AP$1031,4,0)," ")</f>
        <v>3</v>
      </c>
      <c r="E18" s="75">
        <f>IFERROR(VLOOKUP(B18,Concentrado_PB!K$3:AP$1031,6,0)," ")</f>
        <v>1</v>
      </c>
      <c r="F18" s="76" t="str">
        <f>IFERROR(VLOOKUP(V$9&amp;A18,Concentrado_PB!A7:BX1036,27,0)," ")</f>
        <v>2.4.1</v>
      </c>
      <c r="G18" s="77" t="str">
        <f>IFERROR(VLOOKUP(V$9&amp;A18,Concentrado_PB!A7:BX1036,20,0)," ")</f>
        <v xml:space="preserve">3. Salud y bienestar </v>
      </c>
      <c r="H18" s="75" t="str">
        <f>IFERROR(VLOOKUP(V$9&amp;A18,Concentrado_PB!A$3:I$1031,8,0),"")</f>
        <v>F032</v>
      </c>
      <c r="I18" s="98" t="str">
        <f>IFERROR(VLOOKUP(V$9&amp;A18,Concentrado_PB!A$3:I$1031,9,0)," ")</f>
        <v>F032_PROMOCIÓN DE LA CULTURA FÍSICA Y DEPORTIVA</v>
      </c>
      <c r="J18" s="98"/>
      <c r="K18" s="98"/>
      <c r="L18" s="75">
        <f>IFERROR(VLOOKUP(B18,Concentrado_PB!K7:AP1036,24,0)," ")</f>
        <v>1</v>
      </c>
      <c r="M18" s="98"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98"/>
      <c r="O18" s="98"/>
      <c r="P18" s="98" t="str">
        <f>IFERROR(VLOOKUP(B18,Concentrado_PB!K$2:AP$1031,26,0)," ")</f>
        <v>ATENCION AL 15% DE LOS HABITANTES DEL ALCALDIA</v>
      </c>
      <c r="Q18" s="98"/>
      <c r="R18" s="98"/>
      <c r="S18" s="95"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96"/>
      <c r="U18" s="97"/>
      <c r="V18" s="75" t="str">
        <f>IFERROR(VLOOKUP(B18,Concentrado_PB!K$2:AP$1031,27,0)," ")</f>
        <v>PORCENTAJE</v>
      </c>
      <c r="W18" s="75">
        <f>IFERROR(VLOOKUP(B18,Concentrado_PB!K$2:AP$1031,29,0)," ")</f>
        <v>0.09</v>
      </c>
      <c r="X18" s="75">
        <f>IFERROR(VLOOKUP(B18,Concentrado_PB!K$2:AP$1031,30,0)," ")</f>
        <v>0.27250000000000002</v>
      </c>
      <c r="Y18" s="75">
        <f>IFERROR(VLOOKUP(B18,Concentrado_PB!K$2:AP$1031,31,0)," ")</f>
        <v>0.76559999999999995</v>
      </c>
      <c r="Z18" s="75">
        <f>IFERROR(VLOOKUP(B18,Concentrado_PB!K$2:AP$1031,32,0)," ")</f>
        <v>1</v>
      </c>
      <c r="AA18" s="78">
        <v>0</v>
      </c>
      <c r="AB18" s="94">
        <f>VLOOKUP(H18,[1]Hoja1!$A$2:$C$38,3,)</f>
        <v>0</v>
      </c>
      <c r="AC18" s="79">
        <f>VLOOKUP(H18,[1]Hoja1!$A$2:$H$38,8,)</f>
        <v>0</v>
      </c>
      <c r="AD18" s="80"/>
    </row>
    <row r="19" spans="1:30" ht="129.94999999999999" customHeight="1">
      <c r="A19" s="64">
        <v>7</v>
      </c>
      <c r="B19" s="65" t="str">
        <f t="shared" si="0"/>
        <v>02CD14K014</v>
      </c>
      <c r="C19" s="75">
        <f>IFERROR(VLOOKUP(B19,Concentrado_PB!K$3:AP$1031,2,0)," ")</f>
        <v>2</v>
      </c>
      <c r="D19" s="75">
        <f>IFERROR(VLOOKUP(B19,Concentrado_PB!K$3:AP$1031,4,0)," ")</f>
        <v>3</v>
      </c>
      <c r="E19" s="75">
        <f>IFERROR(VLOOKUP(B19,Concentrado_PB!K$3:AP$1031,6,0)," ")</f>
        <v>2</v>
      </c>
      <c r="F19" s="76" t="str">
        <f>IFERROR(VLOOKUP(V$9&amp;A19,Concentrado_PB!A8:BX1037,27,0)," ")</f>
        <v>2.2.3</v>
      </c>
      <c r="G19" s="77" t="str">
        <f>IFERROR(VLOOKUP(V$9&amp;A19,Concentrado_PB!A8:BX1037,20,0)," ")</f>
        <v xml:space="preserve">6. Agua limpia y saneamiento </v>
      </c>
      <c r="H19" s="75" t="str">
        <f>IFERROR(VLOOKUP(V$9&amp;A19,Concentrado_PB!A$3:I$1031,8,0),"")</f>
        <v>K014</v>
      </c>
      <c r="I19" s="98" t="str">
        <f>IFERROR(VLOOKUP(V$9&amp;A19,Concentrado_PB!A$3:I$1031,9,0)," ")</f>
        <v>K014_INFRAESTRUCTURA DE AGUA POTABLE, ALCANTARILLADO Y SANEAMIENTO</v>
      </c>
      <c r="J19" s="98"/>
      <c r="K19" s="98"/>
      <c r="L19" s="75">
        <f>IFERROR(VLOOKUP(B19,Concentrado_PB!K8:AP1037,24,0)," ")</f>
        <v>1</v>
      </c>
      <c r="M19" s="98" t="str">
        <f>IFERROR(VLOOKUP(B19,Concentrado_PB!K$2:AP$1031,25,0)," ")</f>
        <v xml:space="preserve">MEJORAR INFRAESTRUCTURA DE AGUA POTABLE Y ALCANTARILLADO A TRAVES DEL  SUMINISTRO DE AGUA POTABLE EN PIPAS,  REHABILITACION DE LAS REDES DE DRENAJE, DE AGUA POTABLE Y DESAZOLVE  </v>
      </c>
      <c r="N19" s="98"/>
      <c r="O19" s="98"/>
      <c r="P19" s="98" t="str">
        <f>IFERROR(VLOOKUP(B19,Concentrado_PB!K$2:AP$1031,26,0)," ")</f>
        <v>NUMERO DE PERSONAS BENEFICIADAS/NUMERO DE LA POBLACION TOTAL DE 677,000*100</v>
      </c>
      <c r="Q19" s="98"/>
      <c r="R19" s="98"/>
      <c r="S19" s="95"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96"/>
      <c r="U19" s="97"/>
      <c r="V19" s="75" t="str">
        <f>IFERROR(VLOOKUP(B19,Concentrado_PB!K$2:AP$1031,27,0)," ")</f>
        <v>PORCENTAJE</v>
      </c>
      <c r="W19" s="75">
        <f>IFERROR(VLOOKUP(B19,Concentrado_PB!K$2:AP$1031,29,0)," ")</f>
        <v>0.15</v>
      </c>
      <c r="X19" s="75">
        <f>IFERROR(VLOOKUP(B19,Concentrado_PB!K$2:AP$1031,30,0)," ")</f>
        <v>0.3</v>
      </c>
      <c r="Y19" s="75">
        <f>IFERROR(VLOOKUP(B19,Concentrado_PB!K$2:AP$1031,31,0)," ")</f>
        <v>0.5</v>
      </c>
      <c r="Z19" s="75">
        <f>IFERROR(VLOOKUP(B19,Concentrado_PB!K$2:AP$1031,32,0)," ")</f>
        <v>1</v>
      </c>
      <c r="AA19" s="78">
        <v>3.7499999999999999E-2</v>
      </c>
      <c r="AB19" s="94">
        <f>VLOOKUP(H19,[1]Hoja1!$A$2:$C$38,3,)</f>
        <v>23493704.16</v>
      </c>
      <c r="AC19" s="79">
        <f>VLOOKUP(H19,[1]Hoja1!$A$2:$H$38,8,)</f>
        <v>16.727185580201279</v>
      </c>
      <c r="AD19" s="80"/>
    </row>
    <row r="20" spans="1:30" ht="129.94999999999999" customHeight="1">
      <c r="A20" s="64">
        <v>8</v>
      </c>
      <c r="B20" s="65" t="str">
        <f t="shared" si="0"/>
        <v>02CD14K015</v>
      </c>
      <c r="C20" s="75">
        <f>IFERROR(VLOOKUP(B20,Concentrado_PB!K$3:AP$1031,2,0)," ")</f>
        <v>2</v>
      </c>
      <c r="D20" s="75">
        <f>IFERROR(VLOOKUP(B20,Concentrado_PB!K$3:AP$1031,4,0)," ")</f>
        <v>2</v>
      </c>
      <c r="E20" s="75">
        <f>IFERROR(VLOOKUP(B20,Concentrado_PB!K$3:AP$1031,6,0)," ")</f>
        <v>1</v>
      </c>
      <c r="F20" s="76" t="str">
        <f>IFERROR(VLOOKUP(V$9&amp;A20,Concentrado_PB!A9:BX1038,27,0)," ")</f>
        <v>2.2.1</v>
      </c>
      <c r="G20" s="77" t="str">
        <f>IFERROR(VLOOKUP(V$9&amp;A20,Concentrado_PB!A9:BX1038,20,0)," ")</f>
        <v>11. Ciudades y comunidades sostenibles</v>
      </c>
      <c r="H20" s="75" t="str">
        <f>IFERROR(VLOOKUP(V$9&amp;A20,Concentrado_PB!A$3:I$1031,8,0),"")</f>
        <v>K015</v>
      </c>
      <c r="I20" s="98" t="str">
        <f>IFERROR(VLOOKUP(V$9&amp;A20,Concentrado_PB!A$3:I$1031,9,0)," ")</f>
        <v>K015_CONSTRUCCIÓN DE INFRAESTRUCTURA PÚBLICA</v>
      </c>
      <c r="J20" s="98"/>
      <c r="K20" s="98"/>
      <c r="L20" s="75">
        <f>IFERROR(VLOOKUP(B20,Concentrado_PB!K9:AP1038,24,0)," ")</f>
        <v>1</v>
      </c>
      <c r="M20" s="98" t="str">
        <f>IFERROR(VLOOKUP(B20,Concentrado_PB!K$2:AP$1031,25,0)," ")</f>
        <v>MEJORAR LAS CONDICIONES DE LA POBLACION CON OBRAS DE INFRAESTRUCTURA DEPORTIVA, EDUCATIVA,  SOCIAL, CULTURAL, COMERCIAL ETC.</v>
      </c>
      <c r="N20" s="98"/>
      <c r="O20" s="98"/>
      <c r="P20" s="98" t="str">
        <f>IFERROR(VLOOKUP(B20,Concentrado_PB!K$2:AP$1031,26,0)," ")</f>
        <v>NUMERO DE PERSONAS BENEFICIADAS /  NUMERO DE POBLACION TOTAL 677,000*100</v>
      </c>
      <c r="Q20" s="98"/>
      <c r="R20" s="98"/>
      <c r="S20" s="95"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96"/>
      <c r="U20" s="97"/>
      <c r="V20" s="75" t="str">
        <f>IFERROR(VLOOKUP(B20,Concentrado_PB!K$2:AP$1031,27,0)," ")</f>
        <v>PORCENTAJE</v>
      </c>
      <c r="W20" s="75">
        <f>IFERROR(VLOOKUP(B20,Concentrado_PB!K$2:AP$1031,29,0)," ")</f>
        <v>0.1</v>
      </c>
      <c r="X20" s="75">
        <f>IFERROR(VLOOKUP(B20,Concentrado_PB!K$2:AP$1031,30,0)," ")</f>
        <v>0.25</v>
      </c>
      <c r="Y20" s="75">
        <f>IFERROR(VLOOKUP(B20,Concentrado_PB!K$2:AP$1031,31,0)," ")</f>
        <v>0.65</v>
      </c>
      <c r="Z20" s="75">
        <f>IFERROR(VLOOKUP(B20,Concentrado_PB!K$2:AP$1031,32,0)," ")</f>
        <v>1</v>
      </c>
      <c r="AA20" s="78">
        <v>0</v>
      </c>
      <c r="AB20" s="94">
        <f>VLOOKUP(H20,[1]Hoja1!$A$2:$C$38,3,)</f>
        <v>0</v>
      </c>
      <c r="AC20" s="79">
        <f>VLOOKUP(H20,[1]Hoja1!$A$2:$H$38,8,)</f>
        <v>0</v>
      </c>
      <c r="AD20" s="80"/>
    </row>
    <row r="21" spans="1:30" ht="129.94999999999999" customHeight="1">
      <c r="A21" s="64">
        <v>9</v>
      </c>
      <c r="B21" s="65" t="str">
        <f t="shared" si="0"/>
        <v>02CD14K016</v>
      </c>
      <c r="C21" s="75">
        <f>IFERROR(VLOOKUP(B21,Concentrado_PB!K$3:AP$1031,2,0)," ")</f>
        <v>2</v>
      </c>
      <c r="D21" s="75">
        <f>IFERROR(VLOOKUP(B21,Concentrado_PB!K$3:AP$1031,4,0)," ")</f>
        <v>2</v>
      </c>
      <c r="E21" s="75">
        <f>IFERROR(VLOOKUP(B21,Concentrado_PB!K$3:AP$1031,6,0)," ")</f>
        <v>2</v>
      </c>
      <c r="F21" s="76" t="str">
        <f>IFERROR(VLOOKUP(V$9&amp;A21,Concentrado_PB!A10:BX1039,27,0)," ")</f>
        <v>2.2.1</v>
      </c>
      <c r="G21" s="77" t="str">
        <f>IFERROR(VLOOKUP(V$9&amp;A21,Concentrado_PB!A10:BX1039,20,0)," ")</f>
        <v>11. Ciudades y comunidades sostenibles</v>
      </c>
      <c r="H21" s="75" t="str">
        <f>IFERROR(VLOOKUP(V$9&amp;A21,Concentrado_PB!A$3:I$1031,8,0),"")</f>
        <v>K016</v>
      </c>
      <c r="I21" s="98" t="str">
        <f>IFERROR(VLOOKUP(V$9&amp;A21,Concentrado_PB!A$3:I$1031,9,0)," ")</f>
        <v>K016_REHABILITACIÓN Y MANTENIMIENTO DE INFRAESTRUCTURA PÚBLICA</v>
      </c>
      <c r="J21" s="98"/>
      <c r="K21" s="98"/>
      <c r="L21" s="75">
        <f>IFERROR(VLOOKUP(B21,Concentrado_PB!K10:AP1039,24,0)," ")</f>
        <v>1</v>
      </c>
      <c r="M21" s="98" t="str">
        <f>IFERROR(VLOOKUP(B21,Concentrado_PB!K$2:AP$1031,25,0)," ")</f>
        <v>MEJORAR LAS CONDICIONES DE LA POBLACION CON OBRAS DE REHABILITACION Y MANTENIMIENTO PARA LA INFRAESTRUCTURA  DEPORTIVA, EDUCATIVA,  SOCIAL, CULTURAL, COMERCIAL, MEJORA LAS CONDICIONES DE LA POBLACION EN GENERAL. 105</v>
      </c>
      <c r="N21" s="98"/>
      <c r="O21" s="98"/>
      <c r="P21" s="98" t="str">
        <f>IFERROR(VLOOKUP(B21,Concentrado_PB!K$2:AP$1031,26,0)," ")</f>
        <v>NUMERO DE PERSONAS BENEFICIADAS /  NUMERO DE POBLACION TOTAL 677,000*100</v>
      </c>
      <c r="Q21" s="98"/>
      <c r="R21" s="98"/>
      <c r="S21" s="95"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96"/>
      <c r="U21" s="97"/>
      <c r="V21" s="75" t="str">
        <f>IFERROR(VLOOKUP(B21,Concentrado_PB!K$2:AP$1031,27,0)," ")</f>
        <v>PORCENTAJE</v>
      </c>
      <c r="W21" s="75">
        <f>IFERROR(VLOOKUP(B21,Concentrado_PB!K$2:AP$1031,29,0)," ")</f>
        <v>0.2</v>
      </c>
      <c r="X21" s="75">
        <f>IFERROR(VLOOKUP(B21,Concentrado_PB!K$2:AP$1031,30,0)," ")</f>
        <v>0.4</v>
      </c>
      <c r="Y21" s="75">
        <f>IFERROR(VLOOKUP(B21,Concentrado_PB!K$2:AP$1031,31,0)," ")</f>
        <v>0.6</v>
      </c>
      <c r="Z21" s="75">
        <f>IFERROR(VLOOKUP(B21,Concentrado_PB!K$2:AP$1031,32,0)," ")</f>
        <v>1</v>
      </c>
      <c r="AA21" s="78">
        <v>28.6</v>
      </c>
      <c r="AB21" s="94">
        <f>VLOOKUP(H21,[1]Hoja1!$A$2:$C$38,3,)</f>
        <v>2075933</v>
      </c>
      <c r="AC21" s="79">
        <f>VLOOKUP(H21,[1]Hoja1!$A$2:$H$38,8,)</f>
        <v>0.64300399405405306</v>
      </c>
      <c r="AD21" s="80"/>
    </row>
    <row r="22" spans="1:30" ht="129.94999999999999" customHeight="1">
      <c r="A22" s="64">
        <v>10</v>
      </c>
      <c r="B22" s="65" t="str">
        <f t="shared" si="0"/>
        <v>02CD14M001</v>
      </c>
      <c r="C22" s="75">
        <f>IFERROR(VLOOKUP(B22,Concentrado_PB!K$3:AP$1031,2,0)," ")</f>
        <v>2</v>
      </c>
      <c r="D22" s="75" t="str">
        <f>IFERROR(VLOOKUP(B22,Concentrado_PB!K$3:AP$1031,4,0)," ")</f>
        <v>2</v>
      </c>
      <c r="E22" s="75" t="str">
        <f>IFERROR(VLOOKUP(B22,Concentrado_PB!K$3:AP$1031,6,0)," ")</f>
        <v>1</v>
      </c>
      <c r="F22" s="76" t="str">
        <f>IFERROR(VLOOKUP(V$9&amp;A22,Concentrado_PB!A11:BX1040,27,0)," ")</f>
        <v>1.2.2</v>
      </c>
      <c r="G22" s="77" t="str">
        <f>IFERROR(VLOOKUP(V$9&amp;A22,Concentrado_PB!A11:BX1040,20,0)," ")</f>
        <v xml:space="preserve">10. Reducción de las desigualdades </v>
      </c>
      <c r="H22" s="75" t="str">
        <f>IFERROR(VLOOKUP(V$9&amp;A22,Concentrado_PB!A$3:I$1031,8,0),"")</f>
        <v>M001</v>
      </c>
      <c r="I22" s="98" t="str">
        <f>IFERROR(VLOOKUP(V$9&amp;A22,Concentrado_PB!A$3:I$1031,9,0)," ")</f>
        <v>M001_ACTIVIDADES DE APOYO ADMINISTRATIVO</v>
      </c>
      <c r="J22" s="98"/>
      <c r="K22" s="98"/>
      <c r="L22" s="75">
        <f>IFERROR(VLOOKUP(B22,Concentrado_PB!K11:AP1040,24,0)," ")</f>
        <v>1</v>
      </c>
      <c r="M22" s="98" t="str">
        <f>IFERROR(VLOOKUP(B22,Concentrado_PB!K$2:AP$1031,25,0)," ")</f>
        <v xml:space="preserve">ATENDER LAS NECESIDADES EN MATERIA DE SERVICIOS ADMINISTRATIVOS QUE REQUIERE LA ESTRUCTURA OPERATIVA DE LA DEMARCACION TERRITORIAL. </v>
      </c>
      <c r="N22" s="98"/>
      <c r="O22" s="98"/>
      <c r="P22" s="98" t="str">
        <f>IFERROR(VLOOKUP(B22,Concentrado_PB!K$2:AP$1031,26,0)," ")</f>
        <v>TOTAL DE SOLICITUDES DE SERVICIOS ATENDIDAS/ TOTAL DE SERVICIOS POGRAMADOS *100</v>
      </c>
      <c r="Q22" s="98"/>
      <c r="R22" s="98"/>
      <c r="S22" s="95" t="str">
        <f>IFERROR(VLOOKUP(B22,Concentrado_PB!K$2:AP$1031,28,0)," ")</f>
        <v>INFORME DE AVANCE TRIMESTRAL. CONTROLES INTERNOS DE LAS AREAS QUE INTEGRAN A LA DIRECCION GENERAL DE ADMINISTRACION</v>
      </c>
      <c r="T22" s="96"/>
      <c r="U22" s="97"/>
      <c r="V22" s="75" t="str">
        <f>IFERROR(VLOOKUP(B22,Concentrado_PB!K$2:AP$1031,27,0)," ")</f>
        <v>SERVICIO</v>
      </c>
      <c r="W22" s="75">
        <f>IFERROR(VLOOKUP(B22,Concentrado_PB!K$2:AP$1031,29,0)," ")</f>
        <v>1</v>
      </c>
      <c r="X22" s="75">
        <f>IFERROR(VLOOKUP(B22,Concentrado_PB!K$2:AP$1031,30,0)," ")</f>
        <v>1</v>
      </c>
      <c r="Y22" s="75">
        <f>IFERROR(VLOOKUP(B22,Concentrado_PB!K$2:AP$1031,31,0)," ")</f>
        <v>1</v>
      </c>
      <c r="Z22" s="75">
        <f>IFERROR(VLOOKUP(B22,Concentrado_PB!K$2:AP$1031,32,0)," ")</f>
        <v>1</v>
      </c>
      <c r="AA22" s="78">
        <v>1</v>
      </c>
      <c r="AB22" s="94">
        <f>VLOOKUP(H22,[1]Hoja1!$A$2:$C$38,3,)</f>
        <v>267032028.67999998</v>
      </c>
      <c r="AC22" s="79">
        <f>VLOOKUP(H22,[1]Hoja1!$A$2:$H$38,8,)</f>
        <v>23.846778527548544</v>
      </c>
      <c r="AD22" s="80"/>
    </row>
    <row r="23" spans="1:30" ht="129.94999999999999" customHeight="1">
      <c r="A23" s="64">
        <v>11</v>
      </c>
      <c r="B23" s="65" t="str">
        <f t="shared" si="0"/>
        <v>02CD14N001</v>
      </c>
      <c r="C23" s="75">
        <f>IFERROR(VLOOKUP(B23,Concentrado_PB!K$3:AP$1031,2,0)," ")</f>
        <v>5</v>
      </c>
      <c r="D23" s="75">
        <f>IFERROR(VLOOKUP(B23,Concentrado_PB!K$3:AP$1031,4,0)," ")</f>
        <v>3</v>
      </c>
      <c r="E23" s="75">
        <f>IFERROR(VLOOKUP(B23,Concentrado_PB!K$3:AP$1031,6,0)," ")</f>
        <v>1</v>
      </c>
      <c r="F23" s="76" t="str">
        <f>IFERROR(VLOOKUP(V$9&amp;A23,Concentrado_PB!A12:BX1041,27,0)," ")</f>
        <v>1.7.2</v>
      </c>
      <c r="G23" s="77" t="str">
        <f>IFERROR(VLOOKUP(V$9&amp;A23,Concentrado_PB!A12:BX1041,20,0)," ")</f>
        <v>16. Paz, justicia e instituciones sólidas</v>
      </c>
      <c r="H23" s="75" t="str">
        <f>IFERROR(VLOOKUP(V$9&amp;A23,Concentrado_PB!A$3:I$1031,8,0),"")</f>
        <v>N001</v>
      </c>
      <c r="I23" s="98" t="str">
        <f>IFERROR(VLOOKUP(V$9&amp;A23,Concentrado_PB!A$3:I$1031,9,0)," ")</f>
        <v>N001_CUMPLIMIENTO DE LOS PROGRAMAS DE PROTECCIÓN CIVIL</v>
      </c>
      <c r="J23" s="98"/>
      <c r="K23" s="98"/>
      <c r="L23" s="75">
        <f>IFERROR(VLOOKUP(B23,Concentrado_PB!K12:AP1041,24,0)," ")</f>
        <v>4</v>
      </c>
      <c r="M23" s="98"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98"/>
      <c r="O23" s="98"/>
      <c r="P23" s="98" t="str">
        <f>IFERROR(VLOOKUP(B23,Concentrado_PB!K$2:AP$1031,26,0)," ")</f>
        <v xml:space="preserve">ACCIONES IMPLEMENTADAS PARA LA PREVENCION, DISMINUCION Y MITIGACION DE RIESGOS/ACCIONES IMPLEMENTADAS PARA LA PREVENCION, DISMINUCION Y MITIGACION DE RIESGOS PROGRAMADAS                                                                    </v>
      </c>
      <c r="Q23" s="98"/>
      <c r="R23" s="98"/>
      <c r="S23" s="95" t="str">
        <f>IFERROR(VLOOKUP(B23,Concentrado_PB!K$2:AP$1031,28,0)," ")</f>
        <v>INFORME AL CONSEJO DE PROTECCION CIVIL</v>
      </c>
      <c r="T23" s="96"/>
      <c r="U23" s="97"/>
      <c r="V23" s="75" t="str">
        <f>IFERROR(VLOOKUP(B23,Concentrado_PB!K$2:AP$1031,27,0)," ")</f>
        <v>PORCENTAJE</v>
      </c>
      <c r="W23" s="75">
        <f>IFERROR(VLOOKUP(B23,Concentrado_PB!K$2:AP$1031,29,0)," ")</f>
        <v>740</v>
      </c>
      <c r="X23" s="75">
        <f>IFERROR(VLOOKUP(B23,Concentrado_PB!K$2:AP$1031,30,0)," ")</f>
        <v>2040</v>
      </c>
      <c r="Y23" s="75">
        <f>IFERROR(VLOOKUP(B23,Concentrado_PB!K$2:AP$1031,31,0)," ")</f>
        <v>1280</v>
      </c>
      <c r="Z23" s="75">
        <f>IFERROR(VLOOKUP(B23,Concentrado_PB!K$2:AP$1031,32,0)," ")</f>
        <v>340</v>
      </c>
      <c r="AA23" s="78">
        <v>0</v>
      </c>
      <c r="AB23" s="94">
        <f>VLOOKUP(H23,[1]Hoja1!$A$2:$C$38,3,)</f>
        <v>708192</v>
      </c>
      <c r="AC23" s="79">
        <f>VLOOKUP(H23,[1]Hoja1!$A$2:$H$38,8,)</f>
        <v>4.8733187737677612</v>
      </c>
      <c r="AD23" s="80"/>
    </row>
    <row r="24" spans="1:30" ht="129.94999999999999" customHeight="1">
      <c r="A24" s="64">
        <v>12</v>
      </c>
      <c r="B24" s="65" t="str">
        <f t="shared" si="0"/>
        <v>02CD14O001</v>
      </c>
      <c r="C24" s="75">
        <f>IFERROR(VLOOKUP(B24,Concentrado_PB!K$3:AP$1031,2,0)," ")</f>
        <v>2</v>
      </c>
      <c r="D24" s="75" t="str">
        <f>IFERROR(VLOOKUP(B24,Concentrado_PB!K$3:AP$1031,4,0)," ")</f>
        <v>1</v>
      </c>
      <c r="E24" s="75" t="str">
        <f>IFERROR(VLOOKUP(B24,Concentrado_PB!K$3:AP$1031,6,0)," ")</f>
        <v>7</v>
      </c>
      <c r="F24" s="76" t="str">
        <f>IFERROR(VLOOKUP(V$9&amp;A24,Concentrado_PB!A13:BX1042,27,0)," ")</f>
        <v>1.3.4</v>
      </c>
      <c r="G24" s="77" t="str">
        <f>IFERROR(VLOOKUP(V$9&amp;A24,Concentrado_PB!A13:BX1042,20,0)," ")</f>
        <v>16. Paz, justicia e instituciones sólidas</v>
      </c>
      <c r="H24" s="75" t="str">
        <f>IFERROR(VLOOKUP(V$9&amp;A24,Concentrado_PB!A$3:I$1031,8,0),"")</f>
        <v>O001</v>
      </c>
      <c r="I24" s="98" t="str">
        <f>IFERROR(VLOOKUP(V$9&amp;A24,Concentrado_PB!A$3:I$1031,9,0)," ")</f>
        <v>O001_ACTIVIDADES DE APOYO A LA FUNCIÓN PÚBLICA Y BUEN GOBIERNO</v>
      </c>
      <c r="J24" s="98"/>
      <c r="K24" s="98"/>
      <c r="L24" s="75">
        <f>IFERROR(VLOOKUP(B24,Concentrado_PB!K13:AP1042,24,0)," ")</f>
        <v>1</v>
      </c>
      <c r="M24" s="98" t="str">
        <f>IFERROR(VLOOKUP(B24,Concentrado_PB!K$2:AP$1031,25,0)," ")</f>
        <v>MIDE LAS SOLICTUDES DE INFORMACION RECIBIDAS Y ATENDIDAS  EN LOS PLAZOS ESTABLECIDOS POR EL ORGANO GARANTE</v>
      </c>
      <c r="N24" s="98"/>
      <c r="O24" s="98"/>
      <c r="P24" s="98" t="str">
        <f>IFERROR(VLOOKUP(B24,Concentrado_PB!K$2:AP$1031,26,0)," ")</f>
        <v>TOTAL DE SOLICITUDES RECIBIDAS/ TOTAL DE SOLICITUDES ATENDIDAS *100</v>
      </c>
      <c r="Q24" s="98"/>
      <c r="R24" s="98"/>
      <c r="S24" s="95" t="str">
        <f>IFERROR(VLOOKUP(B24,Concentrado_PB!K$2:AP$1031,28,0)," ")</f>
        <v>INFORMES DE AUDITORIA. CONTROLES INTERNOS DE LAS AREAS QUE INTEGRAN A LA DIRECCION GENERAL DE ADMINISTRACION Y PORTAL DE TRANSPARENCIA</v>
      </c>
      <c r="T24" s="96"/>
      <c r="U24" s="97"/>
      <c r="V24" s="75" t="str">
        <f>IFERROR(VLOOKUP(B24,Concentrado_PB!K$2:AP$1031,27,0)," ")</f>
        <v>PORCENTAJE</v>
      </c>
      <c r="W24" s="75">
        <f>IFERROR(VLOOKUP(B24,Concentrado_PB!K$2:AP$1031,29,0)," ")</f>
        <v>1</v>
      </c>
      <c r="X24" s="75">
        <f>IFERROR(VLOOKUP(B24,Concentrado_PB!K$2:AP$1031,30,0)," ")</f>
        <v>1</v>
      </c>
      <c r="Y24" s="75">
        <f>IFERROR(VLOOKUP(B24,Concentrado_PB!K$2:AP$1031,31,0)," ")</f>
        <v>1</v>
      </c>
      <c r="Z24" s="75">
        <f>IFERROR(VLOOKUP(B24,Concentrado_PB!K$2:AP$1031,32,0)," ")</f>
        <v>1</v>
      </c>
      <c r="AA24" s="78">
        <v>0</v>
      </c>
      <c r="AB24" s="94">
        <f>VLOOKUP(H24,[1]Hoja1!$A$2:$C$38,3,)</f>
        <v>9084854.0899999999</v>
      </c>
      <c r="AC24" s="79">
        <f>VLOOKUP(H24,[1]Hoja1!$A$2:$H$38,8,)</f>
        <v>7.9104234943055047</v>
      </c>
      <c r="AD24" s="80"/>
    </row>
    <row r="25" spans="1:30" ht="129.94999999999999" customHeight="1">
      <c r="A25" s="64">
        <v>13</v>
      </c>
      <c r="B25" s="65" t="str">
        <f t="shared" si="0"/>
        <v>02CD14P001</v>
      </c>
      <c r="C25" s="75">
        <f>IFERROR(VLOOKUP(B25,Concentrado_PB!K$3:AP$1031,2,0)," ")</f>
        <v>1</v>
      </c>
      <c r="D25" s="75">
        <f>IFERROR(VLOOKUP(B25,Concentrado_PB!K$3:AP$1031,4,0)," ")</f>
        <v>5</v>
      </c>
      <c r="E25" s="75">
        <f>IFERROR(VLOOKUP(B25,Concentrado_PB!K$3:AP$1031,6,0)," ")</f>
        <v>0</v>
      </c>
      <c r="F25" s="76" t="str">
        <f>IFERROR(VLOOKUP(V$9&amp;A25,Concentrado_PB!A14:BX1043,27,0)," ")</f>
        <v>1.2.4</v>
      </c>
      <c r="G25" s="77" t="str">
        <f>IFERROR(VLOOKUP(V$9&amp;A25,Concentrado_PB!A14:BX1043,20,0)," ")</f>
        <v xml:space="preserve">5. Igualdad de género </v>
      </c>
      <c r="H25" s="75" t="str">
        <f>IFERROR(VLOOKUP(V$9&amp;A25,Concentrado_PB!A$3:I$1031,8,0),"")</f>
        <v>P001</v>
      </c>
      <c r="I25" s="98" t="str">
        <f>IFERROR(VLOOKUP(V$9&amp;A25,Concentrado_PB!A$3:I$1031,9,0)," ")</f>
        <v>P001_PROMOCIÓN INTEGRAL PARA EL CUMPLIMIENTO DE LOS DERECHOS HUMANOS DE LAS NIÑAS Y MUJERES</v>
      </c>
      <c r="J25" s="98"/>
      <c r="K25" s="98"/>
      <c r="L25" s="75">
        <f>IFERROR(VLOOKUP(B25,Concentrado_PB!K14:AP1043,24,0)," ")</f>
        <v>8</v>
      </c>
      <c r="M25" s="98"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98"/>
      <c r="O25" s="98"/>
      <c r="P25" s="98" t="str">
        <f>IFERROR(VLOOKUP(B25,Concentrado_PB!K$2:AP$1031,26,0)," ")</f>
        <v>ACCIONES PROGRAMADAS/ACCIONES REALIZADAS*100</v>
      </c>
      <c r="Q25" s="98"/>
      <c r="R25" s="98"/>
      <c r="S25" s="95" t="str">
        <f>IFERROR(VLOOKUP(B25,Concentrado_PB!K$2:AP$1031,28,0)," ")</f>
        <v>INFORMES DE LAS ACCIONES REALIZADAS</v>
      </c>
      <c r="T25" s="96"/>
      <c r="U25" s="97"/>
      <c r="V25" s="75" t="str">
        <f>IFERROR(VLOOKUP(B25,Concentrado_PB!K$2:AP$1031,27,0)," ")</f>
        <v>ACCION</v>
      </c>
      <c r="W25" s="75">
        <f>IFERROR(VLOOKUP(B25,Concentrado_PB!K$2:AP$1031,29,0)," ")</f>
        <v>4</v>
      </c>
      <c r="X25" s="75">
        <f>IFERROR(VLOOKUP(B25,Concentrado_PB!K$2:AP$1031,30,0)," ")</f>
        <v>8</v>
      </c>
      <c r="Y25" s="75">
        <f>IFERROR(VLOOKUP(B25,Concentrado_PB!K$2:AP$1031,31,0)," ")</f>
        <v>8</v>
      </c>
      <c r="Z25" s="75">
        <f>IFERROR(VLOOKUP(B25,Concentrado_PB!K$2:AP$1031,32,0)," ")</f>
        <v>6</v>
      </c>
      <c r="AA25" s="78">
        <v>0</v>
      </c>
      <c r="AB25" s="94">
        <f>VLOOKUP(H25,[1]Hoja1!$A$2:$C$38,3,)</f>
        <v>0</v>
      </c>
      <c r="AC25" s="79">
        <f>VLOOKUP(H25,[1]Hoja1!$A$2:$H$38,8,)</f>
        <v>0</v>
      </c>
      <c r="AD25" s="80"/>
    </row>
    <row r="26" spans="1:30" ht="129.94999999999999" customHeight="1">
      <c r="A26" s="64">
        <v>14</v>
      </c>
      <c r="B26" s="65" t="str">
        <f t="shared" si="0"/>
        <v>02CD14P002</v>
      </c>
      <c r="C26" s="75">
        <f>IFERROR(VLOOKUP(B26,Concentrado_PB!K$3:AP$1031,2,0)," ")</f>
        <v>1</v>
      </c>
      <c r="D26" s="75">
        <f>IFERROR(VLOOKUP(B26,Concentrado_PB!K$3:AP$1031,4,0)," ")</f>
        <v>6</v>
      </c>
      <c r="E26" s="75">
        <f>IFERROR(VLOOKUP(B26,Concentrado_PB!K$3:AP$1031,6,0)," ")</f>
        <v>0</v>
      </c>
      <c r="F26" s="76" t="str">
        <f>IFERROR(VLOOKUP(V$9&amp;A26,Concentrado_PB!A15:BX1044,27,0)," ")</f>
        <v>1.2.4</v>
      </c>
      <c r="G26" s="77" t="str">
        <f>IFERROR(VLOOKUP(V$9&amp;A26,Concentrado_PB!A15:BX1044,20,0)," ")</f>
        <v xml:space="preserve">10. Reducción de las desigualdades </v>
      </c>
      <c r="H26" s="75" t="str">
        <f>IFERROR(VLOOKUP(V$9&amp;A26,Concentrado_PB!A$3:I$1031,8,0),"")</f>
        <v>P002</v>
      </c>
      <c r="I26" s="98" t="str">
        <f>IFERROR(VLOOKUP(V$9&amp;A26,Concentrado_PB!A$3:I$1031,9,0)," ")</f>
        <v>P002_PROMOCIÓN INTEGRAL PARA EL CUMPLIMIENTO DE LOS DERECHOS HUMANOS</v>
      </c>
      <c r="J26" s="98"/>
      <c r="K26" s="98"/>
      <c r="L26" s="75">
        <f>IFERROR(VLOOKUP(B26,Concentrado_PB!K15:AP1044,24,0)," ")</f>
        <v>1100</v>
      </c>
      <c r="M26" s="98" t="str">
        <f>IFERROR(VLOOKUP(B26,Concentrado_PB!K$2:AP$1031,25,0)," ")</f>
        <v>INTERVENIR CON ACCIONES Y ACTIVIDADES INSTITUCIONALES, EN LAS 13 COLONIAS CON BAJO Y MUY BAJO INDICE DE DESARROLLO SOCIAL, Y EN LAS QUE SE ENCUENTRE EL MAYOR PORCENTAJE DE BRECHAS DE DESIGUALDAD POR MOTIVOS DE GENERO.</v>
      </c>
      <c r="N26" s="98"/>
      <c r="O26" s="98"/>
      <c r="P26" s="98" t="str">
        <f>IFERROR(VLOOKUP(B26,Concentrado_PB!K$2:AP$1031,26,0)," ")</f>
        <v>ACCIONES PROGRAMADAS/ACCIONES REALIZADAS*100</v>
      </c>
      <c r="Q26" s="98"/>
      <c r="R26" s="98"/>
      <c r="S26" s="95" t="str">
        <f>IFERROR(VLOOKUP(B26,Concentrado_PB!K$2:AP$1031,28,0)," ")</f>
        <v>INFORMES DE LAS ACCIONES REALIZADAS, CONTENIDOS EN LOS INFORMES TRIMESTRALES QUE SE PUBLICAN EN LA PAGINA DE LA ALCALDIA.</v>
      </c>
      <c r="T26" s="96"/>
      <c r="U26" s="97"/>
      <c r="V26" s="75" t="str">
        <f>IFERROR(VLOOKUP(B26,Concentrado_PB!K$2:AP$1031,27,0)," ")</f>
        <v>ACCION</v>
      </c>
      <c r="W26" s="75">
        <f>IFERROR(VLOOKUP(B26,Concentrado_PB!K$2:AP$1031,29,0)," ")</f>
        <v>1100</v>
      </c>
      <c r="X26" s="75">
        <f>IFERROR(VLOOKUP(B26,Concentrado_PB!K$2:AP$1031,30,0)," ")</f>
        <v>1100</v>
      </c>
      <c r="Y26" s="75">
        <f>IFERROR(VLOOKUP(B26,Concentrado_PB!K$2:AP$1031,31,0)," ")</f>
        <v>1100</v>
      </c>
      <c r="Z26" s="75">
        <f>IFERROR(VLOOKUP(B26,Concentrado_PB!K$2:AP$1031,32,0)," ")</f>
        <v>1100</v>
      </c>
      <c r="AA26" s="78">
        <v>10</v>
      </c>
      <c r="AB26" s="94">
        <f>VLOOKUP(H26,[1]Hoja1!$A$2:$C$38,3,)</f>
        <v>0</v>
      </c>
      <c r="AC26" s="79">
        <f>VLOOKUP(H26,[1]Hoja1!$A$2:$H$38,8,)</f>
        <v>0</v>
      </c>
      <c r="AD26" s="80"/>
    </row>
    <row r="27" spans="1:30" ht="129.94999999999999" customHeight="1">
      <c r="A27" s="64">
        <v>15</v>
      </c>
      <c r="B27" s="65" t="str">
        <f t="shared" si="0"/>
        <v>02CD14P004</v>
      </c>
      <c r="C27" s="75">
        <f>IFERROR(VLOOKUP(B27,Concentrado_PB!K$3:AP$1031,2,0)," ")</f>
        <v>1</v>
      </c>
      <c r="D27" s="75" t="str">
        <f>IFERROR(VLOOKUP(B27,Concentrado_PB!K$3:AP$1031,4,0)," ")</f>
        <v>6</v>
      </c>
      <c r="E27" s="75" t="str">
        <f>IFERROR(VLOOKUP(B27,Concentrado_PB!K$3:AP$1031,6,0)," ")</f>
        <v>1</v>
      </c>
      <c r="F27" s="76" t="str">
        <f>IFERROR(VLOOKUP(V$9&amp;A27,Concentrado_PB!A16:BX1045,27,0)," ")</f>
        <v>2.6.8</v>
      </c>
      <c r="G27" s="77" t="str">
        <f>IFERROR(VLOOKUP(V$9&amp;A27,Concentrado_PB!A16:BX1045,20,0)," ")</f>
        <v xml:space="preserve">10. Reducción de las desigualdades </v>
      </c>
      <c r="H27" s="75" t="str">
        <f>IFERROR(VLOOKUP(V$9&amp;A27,Concentrado_PB!A$3:I$1031,8,0),"")</f>
        <v>P004</v>
      </c>
      <c r="I27" s="98" t="str">
        <f>IFERROR(VLOOKUP(V$9&amp;A27,Concentrado_PB!A$3:I$1031,9,0)," ")</f>
        <v xml:space="preserve">P004_PROMOCIÓN INTEGRAL PARA EL CUMPLIMIENTO DE LOS DERECHOS DE LA NIÑEZ Y DE LA ADOLESCENCIA </v>
      </c>
      <c r="J27" s="98"/>
      <c r="K27" s="98"/>
      <c r="L27" s="75">
        <f>IFERROR(VLOOKUP(B27,Concentrado_PB!K16:AP1045,24,0)," ")</f>
        <v>1</v>
      </c>
      <c r="M27" s="98" t="str">
        <f>IFERROR(VLOOKUP(B27,Concentrado_PB!K$2:AP$1031,25,0)," ")</f>
        <v>PORCENTAJE DE ACTIVIDADES REALIZADAS A EFECTO DE CONCIENTIZAR SOBRE LOS DERECHOS DE LAS NIÑAS, NIÑOS Y ADOLESCENTES A LOS SERVIDORES PÚBLICOS DE LA INSTITUCIÓN.</v>
      </c>
      <c r="N27" s="98"/>
      <c r="O27" s="98"/>
      <c r="P27" s="98" t="str">
        <f>IFERROR(VLOOKUP(B27,Concentrado_PB!K$2:AP$1031,26,0)," ")</f>
        <v>(ACTIVIDADES PLANEADAS PARA CONCIENTIZAR SOBRE LOS DERECHOS DE LAS NIÑAS, NIÑOS Y ADOLESCENTES) / (ACTIVIDADES REALIZADAS PARA CONCIENTIZAR SOBRE LOS DERECHOS DE LAS NIÑAS, NIÑOS Y ADOLESCENTES)</v>
      </c>
      <c r="Q27" s="98"/>
      <c r="R27" s="98"/>
      <c r="S27" s="95" t="str">
        <f>IFERROR(VLOOKUP(B27,Concentrado_PB!K$2:AP$1031,28,0)," ")</f>
        <v>N/A</v>
      </c>
      <c r="T27" s="96"/>
      <c r="U27" s="97"/>
      <c r="V27" s="75" t="str">
        <f>IFERROR(VLOOKUP(B27,Concentrado_PB!K$2:AP$1031,27,0)," ")</f>
        <v>PORCENTAJE</v>
      </c>
      <c r="W27" s="75">
        <f>IFERROR(VLOOKUP(B27,Concentrado_PB!K$2:AP$1031,29,0)," ")</f>
        <v>0</v>
      </c>
      <c r="X27" s="75">
        <f>IFERROR(VLOOKUP(B27,Concentrado_PB!K$2:AP$1031,30,0)," ")</f>
        <v>0.5</v>
      </c>
      <c r="Y27" s="75">
        <f>IFERROR(VLOOKUP(B27,Concentrado_PB!K$2:AP$1031,31,0)," ")</f>
        <v>1</v>
      </c>
      <c r="Z27" s="75">
        <f>IFERROR(VLOOKUP(B27,Concentrado_PB!K$2:AP$1031,32,0)," ")</f>
        <v>1</v>
      </c>
      <c r="AA27" s="78">
        <v>0</v>
      </c>
      <c r="AB27" s="94">
        <f>VLOOKUP(H27,[1]Hoja1!$A$2:$C$38,3,)</f>
        <v>0</v>
      </c>
      <c r="AC27" s="79">
        <f>VLOOKUP(H27,[1]Hoja1!$A$2:$H$38,8,)</f>
        <v>0</v>
      </c>
      <c r="AD27" s="80"/>
    </row>
    <row r="28" spans="1:30" ht="129.94999999999999" customHeight="1">
      <c r="A28" s="64">
        <v>16</v>
      </c>
      <c r="B28" s="65" t="str">
        <f t="shared" si="0"/>
        <v>02CD14S126</v>
      </c>
      <c r="C28" s="75">
        <f>IFERROR(VLOOKUP(B28,Concentrado_PB!K$3:AP$1031,2,0)," ")</f>
        <v>1</v>
      </c>
      <c r="D28" s="75">
        <f>IFERROR(VLOOKUP(B28,Concentrado_PB!K$3:AP$1031,4,0)," ")</f>
        <v>6</v>
      </c>
      <c r="E28" s="75">
        <f>IFERROR(VLOOKUP(B28,Concentrado_PB!K$3:AP$1031,6,0)," ")</f>
        <v>3</v>
      </c>
      <c r="F28" s="76" t="str">
        <f>IFERROR(VLOOKUP(V$9&amp;A28,Concentrado_PB!A17:BX1046,27,0)," ")</f>
        <v>2.6.2</v>
      </c>
      <c r="G28" s="77" t="str">
        <f>IFERROR(VLOOKUP(V$9&amp;A28,Concentrado_PB!A17:BX1046,20,0)," ")</f>
        <v xml:space="preserve">10. Reducción de las desigualdades </v>
      </c>
      <c r="H28" s="75" t="str">
        <f>IFERROR(VLOOKUP(V$9&amp;A28,Concentrado_PB!A$3:I$1031,8,0),"")</f>
        <v>S126</v>
      </c>
      <c r="I28" s="98" t="str">
        <f>IFERROR(VLOOKUP(V$9&amp;A28,Concentrado_PB!A$3:I$1031,9,0)," ")</f>
        <v>S126_COMUNIDAD   HUEHUEYOTL,  APOYO   A  COLECTIVOS   DE  PERSONAS ADULTAS MAYORES</v>
      </c>
      <c r="J28" s="98"/>
      <c r="K28" s="98"/>
      <c r="L28" s="75">
        <f>IFERROR(VLOOKUP(B28,Concentrado_PB!K17:AP1046,24,0)," ")</f>
        <v>2.3E-2</v>
      </c>
      <c r="M28" s="98" t="str">
        <f>IFERROR(VLOOKUP(B28,Concentrado_PB!K$2:AP$1031,25,0)," ")</f>
        <v>MIDE EL NUMERO DE PERSONAS ADULTAS MAYORES QUE PARTICIPAN EN LOS COLECTIVOS Y REDES DE APOYO.</v>
      </c>
      <c r="N28" s="98"/>
      <c r="O28" s="98"/>
      <c r="P28" s="98" t="str">
        <f>IFERROR(VLOOKUP(B28,Concentrado_PB!K$2:AP$1031,26,0)," ")</f>
        <v>(PERSONAS ADULTAS MAYORES QUE PARTICIPAN EN LOS COLECTIVOS Y REDES DE APOYO / NUMERO DE PERSONAS ADULTAS MAYORES DE LA DEMARCACION) * 100</v>
      </c>
      <c r="Q28" s="98"/>
      <c r="R28" s="98"/>
      <c r="S28" s="95"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96"/>
      <c r="U28" s="97"/>
      <c r="V28" s="75" t="str">
        <f>IFERROR(VLOOKUP(B28,Concentrado_PB!K$2:AP$1031,27,0)," ")</f>
        <v>PORCENTAJE</v>
      </c>
      <c r="W28" s="75">
        <f>IFERROR(VLOOKUP(B28,Concentrado_PB!K$2:AP$1031,29,0)," ")</f>
        <v>0</v>
      </c>
      <c r="X28" s="75">
        <f>IFERROR(VLOOKUP(B28,Concentrado_PB!K$2:AP$1031,30,0)," ")</f>
        <v>7.0000000000000001E-3</v>
      </c>
      <c r="Y28" s="75">
        <f>IFERROR(VLOOKUP(B28,Concentrado_PB!K$2:AP$1031,31,0)," ")</f>
        <v>1.4999999999999999E-2</v>
      </c>
      <c r="Z28" s="75">
        <f>IFERROR(VLOOKUP(B28,Concentrado_PB!K$2:AP$1031,32,0)," ")</f>
        <v>2.3E-2</v>
      </c>
      <c r="AA28" s="78">
        <v>1.1000000000000001E-3</v>
      </c>
      <c r="AB28" s="94">
        <f>VLOOKUP(H28,[1]Hoja1!$A$2:$C$38,3,)</f>
        <v>104000</v>
      </c>
      <c r="AC28" s="79">
        <f>VLOOKUP(H28,[1]Hoja1!$A$2:$H$38,8,)</f>
        <v>5.2</v>
      </c>
      <c r="AD28" s="80"/>
    </row>
    <row r="29" spans="1:30" ht="129.94999999999999" customHeight="1">
      <c r="A29" s="64">
        <v>17</v>
      </c>
      <c r="B29" s="65" t="str">
        <f t="shared" si="0"/>
        <v>02CD14S127</v>
      </c>
      <c r="C29" s="75">
        <f>IFERROR(VLOOKUP(B29,Concentrado_PB!K$3:AP$1031,2,0)," ")</f>
        <v>1</v>
      </c>
      <c r="D29" s="75">
        <f>IFERROR(VLOOKUP(B29,Concentrado_PB!K$3:AP$1031,4,0)," ")</f>
        <v>6</v>
      </c>
      <c r="E29" s="75" t="str">
        <f>IFERROR(VLOOKUP(B29,Concentrado_PB!K$3:AP$1031,6,0)," ")</f>
        <v>0</v>
      </c>
      <c r="F29" s="76" t="str">
        <f>IFERROR(VLOOKUP(V$9&amp;A29,Concentrado_PB!A18:BX1047,27,0)," ")</f>
        <v>2.4.4</v>
      </c>
      <c r="G29" s="77" t="str">
        <f>IFERROR(VLOOKUP(V$9&amp;A29,Concentrado_PB!A18:BX1047,20,0)," ")</f>
        <v>11. Ciudades y comunidades sostenibles</v>
      </c>
      <c r="H29" s="75" t="str">
        <f>IFERROR(VLOOKUP(V$9&amp;A29,Concentrado_PB!A$3:I$1031,8,0),"")</f>
        <v>S127</v>
      </c>
      <c r="I29" s="98" t="str">
        <f>IFERROR(VLOOKUP(V$9&amp;A29,Concentrado_PB!A$3:I$1031,9,0)," ")</f>
        <v>S127_MOCHILA DE DERECHOS</v>
      </c>
      <c r="J29" s="98"/>
      <c r="K29" s="98"/>
      <c r="L29" s="75">
        <f>IFERROR(VLOOKUP(B29,Concentrado_PB!K18:AP1047,24,0)," ")</f>
        <v>1.7100000000000001E-2</v>
      </c>
      <c r="M29" s="98" t="str">
        <f>IFERROR(VLOOKUP(B29,Concentrado_PB!K$2:AP$1031,25,0)," ")</f>
        <v>MIDE EL NUMERO DE NIÑAS, NIÑOS, ADOLESCENTES, JOVENES, PERSONAS ADULTAS Y PERSONAS ADULTAS MAYORES BENEFICIADOS CON TALLERES.</v>
      </c>
      <c r="N29" s="98"/>
      <c r="O29" s="98"/>
      <c r="P29" s="98" t="str">
        <f>IFERROR(VLOOKUP(B29,Concentrado_PB!K$2:AP$1031,26,0)," ")</f>
        <v>(NUMERO NIÑAS, NIÑOS, ADOLESCENTES, JOVENES, PERSONAS ADULTAS Y PERSONAS ADULTAS MAYORES BENEFICIADOS CON TALLERES/ NUMERO DE PERSONAS QUE HABITAN EN ZONAS DE MUY BAJO Y BAJO INDICE DE DESARROLLO SOCIAL)*100</v>
      </c>
      <c r="Q29" s="98"/>
      <c r="R29" s="98"/>
      <c r="S29" s="95"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96"/>
      <c r="U29" s="97"/>
      <c r="V29" s="75" t="str">
        <f>IFERROR(VLOOKUP(B29,Concentrado_PB!K$2:AP$1031,27,0)," ")</f>
        <v>PORCENTAJE</v>
      </c>
      <c r="W29" s="75">
        <f>IFERROR(VLOOKUP(B29,Concentrado_PB!K$2:AP$1031,29,0)," ")</f>
        <v>7.1000000000000004E-3</v>
      </c>
      <c r="X29" s="75">
        <f>IFERROR(VLOOKUP(B29,Concentrado_PB!K$2:AP$1031,30,0)," ")</f>
        <v>1.7100000000000001E-2</v>
      </c>
      <c r="Y29" s="75">
        <f>IFERROR(VLOOKUP(B29,Concentrado_PB!K$2:AP$1031,31,0)," ")</f>
        <v>1.7100000000000001E-2</v>
      </c>
      <c r="Z29" s="75">
        <f>IFERROR(VLOOKUP(B29,Concentrado_PB!K$2:AP$1031,32,0)," ")</f>
        <v>1.7100000000000001E-2</v>
      </c>
      <c r="AA29" s="78">
        <v>0</v>
      </c>
      <c r="AB29" s="94">
        <f>VLOOKUP(H29,[1]Hoja1!$A$2:$C$38,3,)</f>
        <v>903636.35</v>
      </c>
      <c r="AC29" s="79">
        <f>VLOOKUP(H29,[1]Hoja1!$A$2:$H$38,8,)</f>
        <v>9.0909089537223338</v>
      </c>
      <c r="AD29" s="80"/>
    </row>
    <row r="30" spans="1:30" ht="129.94999999999999" customHeight="1">
      <c r="A30" s="64">
        <v>18</v>
      </c>
      <c r="B30" s="65" t="str">
        <f t="shared" si="0"/>
        <v>02CD14S128</v>
      </c>
      <c r="C30" s="75">
        <f>IFERROR(VLOOKUP(B30,Concentrado_PB!K$3:AP$1031,2,0)," ")</f>
        <v>1</v>
      </c>
      <c r="D30" s="75">
        <f>IFERROR(VLOOKUP(B30,Concentrado_PB!K$3:AP$1031,4,0)," ")</f>
        <v>6</v>
      </c>
      <c r="E30" s="75">
        <f>IFERROR(VLOOKUP(B30,Concentrado_PB!K$3:AP$1031,6,0)," ")</f>
        <v>1</v>
      </c>
      <c r="F30" s="76" t="str">
        <f>IFERROR(VLOOKUP(V$9&amp;A30,Concentrado_PB!A19:BX1048,27,0)," ")</f>
        <v>2.6.8</v>
      </c>
      <c r="G30" s="77" t="str">
        <f>IFERROR(VLOOKUP(V$9&amp;A30,Concentrado_PB!A19:BX1048,20,0)," ")</f>
        <v xml:space="preserve">10. Reducción de las desigualdades </v>
      </c>
      <c r="H30" s="75" t="str">
        <f>IFERROR(VLOOKUP(V$9&amp;A30,Concentrado_PB!A$3:I$1031,8,0),"")</f>
        <v>S128</v>
      </c>
      <c r="I30" s="98" t="str">
        <f>IFERROR(VLOOKUP(V$9&amp;A30,Concentrado_PB!A$3:I$1031,9,0)," ")</f>
        <v>S128_DEFENSORÍA  DE  LOS  DERECHOS  Y  APOYOS  ECONÓMICOS  A NIÑAS  Y NIÑOS DE TLALPAN</v>
      </c>
      <c r="J30" s="98"/>
      <c r="K30" s="98"/>
      <c r="L30" s="75">
        <f>IFERROR(VLOOKUP(B30,Concentrado_PB!K19:AP1048,24,0)," ")</f>
        <v>0.01</v>
      </c>
      <c r="M30" s="98" t="str">
        <f>IFERROR(VLOOKUP(B30,Concentrado_PB!K$2:AP$1031,25,0)," ")</f>
        <v xml:space="preserve">MIDE EL NUMERO DE NIÑAS, NIÑAS Y ADOLESCENTES QUE RECIBEN APOYO ECONOMICO Y PARTICIPAN EN LOS TALLERES. </v>
      </c>
      <c r="N30" s="98"/>
      <c r="O30" s="98"/>
      <c r="P30" s="98" t="str">
        <f>IFERROR(VLOOKUP(B30,Concentrado_PB!K$2:AP$1031,26,0)," ")</f>
        <v>(NUMERO DE NIÑAS, NIÑOS Y ADOLESCENTES QUE RECIBEN EL APOYO ECONOMICO Y PARTICIPAN EN LOS TALLERES / NUMERO DE NIÑAS, NIÑOS Y ADOLESCENTES DE 5 A 14 AÑOS QUE RESIDEN EN LA DEMARCACION) * 100</v>
      </c>
      <c r="Q30" s="98"/>
      <c r="R30" s="98"/>
      <c r="S30" s="95"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96"/>
      <c r="U30" s="97"/>
      <c r="V30" s="75" t="str">
        <f>IFERROR(VLOOKUP(B30,Concentrado_PB!K$2:AP$1031,27,0)," ")</f>
        <v>PORCENTAJE</v>
      </c>
      <c r="W30" s="75">
        <f>IFERROR(VLOOKUP(B30,Concentrado_PB!K$2:AP$1031,29,0)," ")</f>
        <v>0</v>
      </c>
      <c r="X30" s="75">
        <f>IFERROR(VLOOKUP(B30,Concentrado_PB!K$2:AP$1031,30,0)," ")</f>
        <v>0.01</v>
      </c>
      <c r="Y30" s="75">
        <f>IFERROR(VLOOKUP(B30,Concentrado_PB!K$2:AP$1031,31,0)," ")</f>
        <v>0.01</v>
      </c>
      <c r="Z30" s="75">
        <f>IFERROR(VLOOKUP(B30,Concentrado_PB!K$2:AP$1031,32,0)," ")</f>
        <v>0.01</v>
      </c>
      <c r="AA30" s="78">
        <v>0</v>
      </c>
      <c r="AB30" s="94">
        <f>VLOOKUP(H30,[1]Hoja1!$A$2:$C$38,3,)</f>
        <v>371818</v>
      </c>
      <c r="AC30" s="79">
        <f>VLOOKUP(H30,[1]Hoja1!$A$2:$H$38,8,)</f>
        <v>3.7181800000000003</v>
      </c>
      <c r="AD30" s="80"/>
    </row>
    <row r="31" spans="1:30" ht="129.94999999999999" customHeight="1">
      <c r="A31" s="64">
        <v>19</v>
      </c>
      <c r="B31" s="65" t="str">
        <f t="shared" si="0"/>
        <v>02CD14S129</v>
      </c>
      <c r="C31" s="75">
        <f>IFERROR(VLOOKUP(B31,Concentrado_PB!K$3:AP$1031,2,0)," ")</f>
        <v>1</v>
      </c>
      <c r="D31" s="75">
        <f>IFERROR(VLOOKUP(B31,Concentrado_PB!K$3:AP$1031,4,0)," ")</f>
        <v>1</v>
      </c>
      <c r="E31" s="75">
        <f>IFERROR(VLOOKUP(B31,Concentrado_PB!K$3:AP$1031,6,0)," ")</f>
        <v>3</v>
      </c>
      <c r="F31" s="76" t="str">
        <f>IFERROR(VLOOKUP(V$9&amp;A31,Concentrado_PB!A20:BX1049,27,0)," ")</f>
        <v>2.5.2</v>
      </c>
      <c r="G31" s="77" t="str">
        <f>IFERROR(VLOOKUP(V$9&amp;A31,Concentrado_PB!A20:BX1049,20,0)," ")</f>
        <v>4. Educación de calidad</v>
      </c>
      <c r="H31" s="75" t="str">
        <f>IFERROR(VLOOKUP(V$9&amp;A31,Concentrado_PB!A$3:I$1031,8,0),"")</f>
        <v>S129</v>
      </c>
      <c r="I31" s="98" t="str">
        <f>IFERROR(VLOOKUP(V$9&amp;A31,Concentrado_PB!A$3:I$1031,9,0)," ")</f>
        <v>S129_ASESORÍAS   PARA  EL   EXAMEN  DE   INGRESO  A   LA   EDUCACIÓN  MEDIA SUPERIOR</v>
      </c>
      <c r="J31" s="98"/>
      <c r="K31" s="98"/>
      <c r="L31" s="75">
        <f>IFERROR(VLOOKUP(B31,Concentrado_PB!K20:AP1049,24,0)," ")</f>
        <v>0.17499999999999999</v>
      </c>
      <c r="M31" s="98" t="str">
        <f>IFERROR(VLOOKUP(B31,Concentrado_PB!K$2:AP$1031,25,0)," ")</f>
        <v xml:space="preserve">MIDE LA CANTIDAD DE ALUMNOS QUE RECIBEN ASESORIAS DE PREPARACION </v>
      </c>
      <c r="N31" s="98"/>
      <c r="O31" s="98"/>
      <c r="P31" s="98" t="str">
        <f>IFERROR(VLOOKUP(B31,Concentrado_PB!K$2:AP$1031,26,0)," ")</f>
        <v>(NUMERO DE ALUMNOS QUE RECIBEN LAS ASESORIAS DE PREPARACION / NUMERO DE NIÑAS Y NIÑOS QUE EGRESAN DE TERCER AÑO DE SECUNDARIA) * 100</v>
      </c>
      <c r="Q31" s="98"/>
      <c r="R31" s="98"/>
      <c r="S31" s="95"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96"/>
      <c r="U31" s="97"/>
      <c r="V31" s="75" t="str">
        <f>IFERROR(VLOOKUP(B31,Concentrado_PB!K$2:AP$1031,27,0)," ")</f>
        <v>PORCENTAJE</v>
      </c>
      <c r="W31" s="75">
        <f>IFERROR(VLOOKUP(B31,Concentrado_PB!K$2:AP$1031,29,0)," ")</f>
        <v>0</v>
      </c>
      <c r="X31" s="75">
        <f>IFERROR(VLOOKUP(B31,Concentrado_PB!K$2:AP$1031,30,0)," ")</f>
        <v>0.17499999999999999</v>
      </c>
      <c r="Y31" s="75">
        <f>IFERROR(VLOOKUP(B31,Concentrado_PB!K$2:AP$1031,31,0)," ")</f>
        <v>0.17499999999999999</v>
      </c>
      <c r="Z31" s="75">
        <f>IFERROR(VLOOKUP(B31,Concentrado_PB!K$2:AP$1031,32,0)," ")</f>
        <v>0.17499999999999999</v>
      </c>
      <c r="AA31" s="78">
        <v>719</v>
      </c>
      <c r="AB31" s="94">
        <f>VLOOKUP(H31,[1]Hoja1!$A$2:$C$38,3,)</f>
        <v>79995</v>
      </c>
      <c r="AC31" s="79">
        <f>VLOOKUP(H31,[1]Hoja1!$A$2:$H$38,8,)</f>
        <v>5.3330000000000002</v>
      </c>
      <c r="AD31" s="80"/>
    </row>
    <row r="32" spans="1:30" ht="129.94999999999999" customHeight="1">
      <c r="A32" s="64">
        <v>20</v>
      </c>
      <c r="B32" s="65" t="str">
        <f t="shared" si="0"/>
        <v>02CD14S130</v>
      </c>
      <c r="C32" s="75">
        <f>IFERROR(VLOOKUP(B32,Concentrado_PB!K$3:AP$1031,2,0)," ")</f>
        <v>1</v>
      </c>
      <c r="D32" s="75">
        <f>IFERROR(VLOOKUP(B32,Concentrado_PB!K$3:AP$1031,4,0)," ")</f>
        <v>1</v>
      </c>
      <c r="E32" s="75">
        <f>IFERROR(VLOOKUP(B32,Concentrado_PB!K$3:AP$1031,6,0)," ")</f>
        <v>2</v>
      </c>
      <c r="F32" s="76" t="str">
        <f>IFERROR(VLOOKUP(V$9&amp;A32,Concentrado_PB!A21:BX1050,27,0)," ")</f>
        <v>2.5.6</v>
      </c>
      <c r="G32" s="77" t="str">
        <f>IFERROR(VLOOKUP(V$9&amp;A32,Concentrado_PB!A21:BX1050,20,0)," ")</f>
        <v>4. Educación de calidad</v>
      </c>
      <c r="H32" s="75" t="str">
        <f>IFERROR(VLOOKUP(V$9&amp;A32,Concentrado_PB!A$3:I$1031,8,0),"")</f>
        <v>S130</v>
      </c>
      <c r="I32" s="98" t="str">
        <f>IFERROR(VLOOKUP(V$9&amp;A32,Concentrado_PB!A$3:I$1031,9,0)," ")</f>
        <v>S130_EDUCARNOS EN COMUNIDAD PARA EL BIENESTAR SOCIAL</v>
      </c>
      <c r="J32" s="98"/>
      <c r="K32" s="98"/>
      <c r="L32" s="75">
        <f>IFERROR(VLOOKUP(B32,Concentrado_PB!K21:AP1050,24,0)," ")</f>
        <v>1.6E-2</v>
      </c>
      <c r="M32" s="98" t="str">
        <f>IFERROR(VLOOKUP(B32,Concentrado_PB!K$2:AP$1031,25,0)," ")</f>
        <v>MIDE EL NUMERO DE PERSONAS QUE RECIBEN ALGUN TIPO DE ASESORIA, ORIENTACION Y ACOMPAÑAMIENTO EDUCATIVO.</v>
      </c>
      <c r="N32" s="98"/>
      <c r="O32" s="98"/>
      <c r="P32" s="98" t="str">
        <f>IFERROR(VLOOKUP(B32,Concentrado_PB!K$2:AP$1031,26,0)," ")</f>
        <v>(NUMERO DE PERSONAS QUE RECIBEN ALGUN TIPO DE ASESORIA, ORIENTACION Y ACOMPAÑAMIENTO EDUCATIVO / NUMERO DE PERSONAS DE 15 AÑOS Y MAS QUE HABITAN EN LA ALCALDIA DE TLALPAN) * 100</v>
      </c>
      <c r="Q32" s="98"/>
      <c r="R32" s="98"/>
      <c r="S32" s="95"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96"/>
      <c r="U32" s="97"/>
      <c r="V32" s="75" t="str">
        <f>IFERROR(VLOOKUP(B32,Concentrado_PB!K$2:AP$1031,27,0)," ")</f>
        <v>PORCENTAJE</v>
      </c>
      <c r="W32" s="75">
        <f>IFERROR(VLOOKUP(B32,Concentrado_PB!K$2:AP$1031,29,0)," ")</f>
        <v>4.0000000000000001E-3</v>
      </c>
      <c r="X32" s="75">
        <f>IFERROR(VLOOKUP(B32,Concentrado_PB!K$2:AP$1031,30,0)," ")</f>
        <v>8.0000000000000002E-3</v>
      </c>
      <c r="Y32" s="75">
        <f>IFERROR(VLOOKUP(B32,Concentrado_PB!K$2:AP$1031,31,0)," ")</f>
        <v>1.2E-2</v>
      </c>
      <c r="Z32" s="75">
        <f>IFERROR(VLOOKUP(B32,Concentrado_PB!K$2:AP$1031,32,0)," ")</f>
        <v>1.6E-2</v>
      </c>
      <c r="AA32" s="78">
        <f>1094+0.004</f>
        <v>1094.0039999999999</v>
      </c>
      <c r="AB32" s="94">
        <f>VLOOKUP(H32,[1]Hoja1!$A$2:$C$38,3,)</f>
        <v>2499980</v>
      </c>
      <c r="AC32" s="79">
        <f>VLOOKUP(H32,[1]Hoja1!$A$2:$H$38,8,)</f>
        <v>24.9998</v>
      </c>
      <c r="AD32" s="80"/>
    </row>
    <row r="33" spans="1:30" ht="129.94999999999999" customHeight="1">
      <c r="A33" s="64">
        <v>21</v>
      </c>
      <c r="B33" s="65" t="str">
        <f t="shared" si="0"/>
        <v>02CD14S132</v>
      </c>
      <c r="C33" s="75">
        <f>IFERROR(VLOOKUP(B33,Concentrado_PB!K$3:AP$1031,2,0)," ")</f>
        <v>1</v>
      </c>
      <c r="D33" s="75">
        <f>IFERROR(VLOOKUP(B33,Concentrado_PB!K$3:AP$1031,4,0)," ")</f>
        <v>1</v>
      </c>
      <c r="E33" s="75">
        <f>IFERROR(VLOOKUP(B33,Concentrado_PB!K$3:AP$1031,6,0)," ")</f>
        <v>2</v>
      </c>
      <c r="F33" s="76" t="str">
        <f>IFERROR(VLOOKUP(V$9&amp;A33,Concentrado_PB!A22:BX1051,27,0)," ")</f>
        <v>2.5.6</v>
      </c>
      <c r="G33" s="77" t="str">
        <f>IFERROR(VLOOKUP(V$9&amp;A33,Concentrado_PB!A22:BX1051,20,0)," ")</f>
        <v>4. Educación de calidad</v>
      </c>
      <c r="H33" s="75" t="str">
        <f>IFERROR(VLOOKUP(V$9&amp;A33,Concentrado_PB!A$3:I$1031,8,0),"")</f>
        <v>S132</v>
      </c>
      <c r="I33" s="98" t="str">
        <f>IFERROR(VLOOKUP(V$9&amp;A33,Concentrado_PB!A$3:I$1031,9,0)," ")</f>
        <v>S132_APOYO  PROFESIONAL A LA POBLACIÓN EN SUS TAREAS EDUCATIVAS EN LAS BIBLIOTECAS PÚBLICAS</v>
      </c>
      <c r="J33" s="98"/>
      <c r="K33" s="98"/>
      <c r="L33" s="75">
        <f>IFERROR(VLOOKUP(B33,Concentrado_PB!K22:AP1051,24,0)," ")</f>
        <v>1.0999999999999999E-2</v>
      </c>
      <c r="M33" s="98" t="str">
        <f>IFERROR(VLOOKUP(B33,Concentrado_PB!K$2:AP$1031,25,0)," ")</f>
        <v>MIDE LA CANTIDAD DE NIÑAS, NIÑOS Y ADOLESCENTES QUE RECIBEN ASESORIA EN LAS BIBLIOTECAS PUBLICAS.</v>
      </c>
      <c r="N33" s="98"/>
      <c r="O33" s="98"/>
      <c r="P33" s="98" t="str">
        <f>IFERROR(VLOOKUP(B33,Concentrado_PB!K$2:AP$1031,26,0)," ")</f>
        <v>(NUMERO DE NIÑAS, NIÑOS Y ADOLESCENTES QUE RECIBEN ASESORIA EN LAS BIBLIOTECAS PUBLICAS / NUMERO DE NIÑAS, NIÑOS Y ADOLESCENTES QUE ESTUDIAN EN ESCUELAS PRIMARIAS Y SECUNDARIAS PUBLICAS) * 100</v>
      </c>
      <c r="Q33" s="98"/>
      <c r="R33" s="98"/>
      <c r="S33" s="95"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96"/>
      <c r="U33" s="97"/>
      <c r="V33" s="75" t="str">
        <f>IFERROR(VLOOKUP(B33,Concentrado_PB!K$2:AP$1031,27,0)," ")</f>
        <v>PORCENTAJE</v>
      </c>
      <c r="W33" s="75">
        <f>IFERROR(VLOOKUP(B33,Concentrado_PB!K$2:AP$1031,29,0)," ")</f>
        <v>1.0999999999999999E-2</v>
      </c>
      <c r="X33" s="75">
        <f>IFERROR(VLOOKUP(B33,Concentrado_PB!K$2:AP$1031,30,0)," ")</f>
        <v>1.0999999999999999E-2</v>
      </c>
      <c r="Y33" s="75">
        <f>IFERROR(VLOOKUP(B33,Concentrado_PB!K$2:AP$1031,31,0)," ")</f>
        <v>1.0999999999999999E-2</v>
      </c>
      <c r="Z33" s="75">
        <f>IFERROR(VLOOKUP(B33,Concentrado_PB!K$2:AP$1031,32,0)," ")</f>
        <v>1.0999999999999999E-2</v>
      </c>
      <c r="AA33" s="78">
        <v>61</v>
      </c>
      <c r="AB33" s="94">
        <f>VLOOKUP(H33,[1]Hoja1!$A$2:$C$38,3,)</f>
        <v>100000</v>
      </c>
      <c r="AC33" s="79">
        <f>VLOOKUP(H33,[1]Hoja1!$A$2:$H$38,8,)</f>
        <v>10</v>
      </c>
      <c r="AD33" s="80"/>
    </row>
    <row r="34" spans="1:30" ht="129.94999999999999" customHeight="1">
      <c r="A34" s="64">
        <v>22</v>
      </c>
      <c r="B34" s="65" t="str">
        <f t="shared" si="0"/>
        <v>02CD14S133</v>
      </c>
      <c r="C34" s="75">
        <f>IFERROR(VLOOKUP(B34,Concentrado_PB!K$3:AP$1031,2,0)," ")</f>
        <v>2</v>
      </c>
      <c r="D34" s="75">
        <f>IFERROR(VLOOKUP(B34,Concentrado_PB!K$3:AP$1031,4,0)," ")</f>
        <v>2</v>
      </c>
      <c r="E34" s="75">
        <f>IFERROR(VLOOKUP(B34,Concentrado_PB!K$3:AP$1031,6,0)," ")</f>
        <v>1</v>
      </c>
      <c r="F34" s="76" t="str">
        <f>IFERROR(VLOOKUP(V$9&amp;A34,Concentrado_PB!A23:BX1052,27,0)," ")</f>
        <v>2.2.2</v>
      </c>
      <c r="G34" s="77" t="str">
        <f>IFERROR(VLOOKUP(V$9&amp;A34,Concentrado_PB!A23:BX1052,20,0)," ")</f>
        <v>11. Ciudades y comunidades sostenibles</v>
      </c>
      <c r="H34" s="75" t="str">
        <f>IFERROR(VLOOKUP(V$9&amp;A34,Concentrado_PB!A$3:I$1031,8,0),"")</f>
        <v>S133</v>
      </c>
      <c r="I34" s="98" t="str">
        <f>IFERROR(VLOOKUP(V$9&amp;A34,Concentrado_PB!A$3:I$1031,9,0)," ")</f>
        <v>S133_IMAGEN URBANA PARA CULTIVAR COMUNIDAD</v>
      </c>
      <c r="J34" s="98"/>
      <c r="K34" s="98"/>
      <c r="L34" s="75">
        <f>IFERROR(VLOOKUP(B34,Concentrado_PB!K23:AP1052,24,0)," ")</f>
        <v>0.17</v>
      </c>
      <c r="M34" s="98" t="str">
        <f>IFERROR(VLOOKUP(B34,Concentrado_PB!K$2:AP$1031,25,0)," ")</f>
        <v>MIDE EL NUMERO DE PERSONAS ATENDIDAS A TRAVES DE LOS SERVICIOS PUBLICOS DE MEJORAMIENTO URBANO.</v>
      </c>
      <c r="N34" s="98"/>
      <c r="O34" s="98"/>
      <c r="P34" s="98"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98"/>
      <c r="R34" s="98"/>
      <c r="S34" s="95"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96"/>
      <c r="U34" s="97"/>
      <c r="V34" s="75" t="str">
        <f>IFERROR(VLOOKUP(B34,Concentrado_PB!K$2:AP$1031,27,0)," ")</f>
        <v>PORCENTAJE</v>
      </c>
      <c r="W34" s="75">
        <f>IFERROR(VLOOKUP(B34,Concentrado_PB!K$2:AP$1031,29,0)," ")</f>
        <v>0</v>
      </c>
      <c r="X34" s="75">
        <f>IFERROR(VLOOKUP(B34,Concentrado_PB!K$2:AP$1031,30,0)," ")</f>
        <v>0.17</v>
      </c>
      <c r="Y34" s="75">
        <f>IFERROR(VLOOKUP(B34,Concentrado_PB!K$2:AP$1031,31,0)," ")</f>
        <v>0.17</v>
      </c>
      <c r="Z34" s="75">
        <f>IFERROR(VLOOKUP(B34,Concentrado_PB!K$2:AP$1031,32,0)," ")</f>
        <v>0.17</v>
      </c>
      <c r="AA34" s="78">
        <v>17.600000000000001</v>
      </c>
      <c r="AB34" s="94">
        <f>VLOOKUP(H34,[1]Hoja1!$A$2:$C$38,3,)</f>
        <v>900000</v>
      </c>
      <c r="AC34" s="79">
        <f>VLOOKUP(H34,[1]Hoja1!$A$2:$H$38,8,)</f>
        <v>12.857142857142856</v>
      </c>
      <c r="AD34" s="80"/>
    </row>
    <row r="35" spans="1:30" ht="129.94999999999999" customHeight="1">
      <c r="A35" s="64">
        <v>23</v>
      </c>
      <c r="B35" s="65" t="str">
        <f t="shared" si="0"/>
        <v>02CD14S134</v>
      </c>
      <c r="C35" s="75">
        <f>IFERROR(VLOOKUP(B35,Concentrado_PB!K$3:AP$1031,2,0)," ")</f>
        <v>2</v>
      </c>
      <c r="D35" s="75">
        <f>IFERROR(VLOOKUP(B35,Concentrado_PB!K$3:AP$1031,4,0)," ")</f>
        <v>3</v>
      </c>
      <c r="E35" s="75">
        <f>IFERROR(VLOOKUP(B35,Concentrado_PB!K$3:AP$1031,6,0)," ")</f>
        <v>4</v>
      </c>
      <c r="F35" s="76" t="str">
        <f>IFERROR(VLOOKUP(V$9&amp;A35,Concentrado_PB!A24:BX1053,27,0)," ")</f>
        <v>2.1.6</v>
      </c>
      <c r="G35" s="77" t="str">
        <f>IFERROR(VLOOKUP(V$9&amp;A35,Concentrado_PB!A24:BX1053,20,0)," ")</f>
        <v>15. Vida de ecosistemas terrestres</v>
      </c>
      <c r="H35" s="75" t="str">
        <f>IFERROR(VLOOKUP(V$9&amp;A35,Concentrado_PB!A$3:I$1031,8,0),"")</f>
        <v>S134</v>
      </c>
      <c r="I35" s="98" t="str">
        <f>IFERROR(VLOOKUP(V$9&amp;A35,Concentrado_PB!A$3:I$1031,9,0)," ")</f>
        <v>S134_HUELLAS: SEMBRANDO COMPAÑÍA EN COMUNIDAD</v>
      </c>
      <c r="J35" s="98"/>
      <c r="K35" s="98"/>
      <c r="L35" s="75">
        <f>IFERROR(VLOOKUP(B35,Concentrado_PB!K24:AP1053,24,0)," ")</f>
        <v>0.156</v>
      </c>
      <c r="M35" s="98" t="str">
        <f>IFERROR(VLOOKUP(B35,Concentrado_PB!K$2:AP$1031,25,0)," ")</f>
        <v>MIDE EL NUMERO DE ANIMALES DE COMPAÑIA ATENDIDOS CON ALGUN SERVICIO VETERINARIO</v>
      </c>
      <c r="N35" s="98"/>
      <c r="O35" s="98"/>
      <c r="P35" s="98" t="str">
        <f>IFERROR(VLOOKUP(B35,Concentrado_PB!K$2:AP$1031,26,0)," ")</f>
        <v>(NUMERO DE ANIMALES DE COMPAÑIA ATENDIDOS / NUMERO DE ANIMALES DE COMPAÑIA DE LA DEMARCACION) * 100</v>
      </c>
      <c r="Q35" s="98"/>
      <c r="R35" s="98"/>
      <c r="S35" s="95"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96"/>
      <c r="U35" s="97"/>
      <c r="V35" s="75" t="str">
        <f>IFERROR(VLOOKUP(B35,Concentrado_PB!K$2:AP$1031,27,0)," ")</f>
        <v>PORCENTAJE</v>
      </c>
      <c r="W35" s="75">
        <f>IFERROR(VLOOKUP(B35,Concentrado_PB!K$2:AP$1031,29,0)," ")</f>
        <v>0.03</v>
      </c>
      <c r="X35" s="75">
        <f>IFERROR(VLOOKUP(B35,Concentrado_PB!K$2:AP$1031,30,0)," ")</f>
        <v>6.3E-2</v>
      </c>
      <c r="Y35" s="75">
        <f>IFERROR(VLOOKUP(B35,Concentrado_PB!K$2:AP$1031,31,0)," ")</f>
        <v>0.109</v>
      </c>
      <c r="Z35" s="75">
        <f>IFERROR(VLOOKUP(B35,Concentrado_PB!K$2:AP$1031,32,0)," ")</f>
        <v>0.156</v>
      </c>
      <c r="AA35" s="78">
        <v>0</v>
      </c>
      <c r="AB35" s="94">
        <f>VLOOKUP(H35,[1]Hoja1!$A$2:$C$38,3,)</f>
        <v>155454</v>
      </c>
      <c r="AC35" s="79">
        <f>VLOOKUP(H35,[1]Hoja1!$A$2:$H$38,8,)</f>
        <v>9.0908771929824557</v>
      </c>
      <c r="AD35" s="80"/>
    </row>
    <row r="36" spans="1:30" ht="129.94999999999999" customHeight="1">
      <c r="A36" s="64">
        <v>24</v>
      </c>
      <c r="B36" s="65" t="str">
        <f t="shared" si="0"/>
        <v>02CD14S135</v>
      </c>
      <c r="C36" s="75">
        <f>IFERROR(VLOOKUP(B36,Concentrado_PB!K$3:AP$1031,2,0)," ")</f>
        <v>1</v>
      </c>
      <c r="D36" s="75">
        <f>IFERROR(VLOOKUP(B36,Concentrado_PB!K$3:AP$1031,4,0)," ")</f>
        <v>4</v>
      </c>
      <c r="E36" s="75">
        <f>IFERROR(VLOOKUP(B36,Concentrado_PB!K$3:AP$1031,6,0)," ")</f>
        <v>3</v>
      </c>
      <c r="F36" s="76" t="str">
        <f>IFERROR(VLOOKUP(V$9&amp;A36,Concentrado_PB!A25:BX1054,27,0)," ")</f>
        <v>2.2.2</v>
      </c>
      <c r="G36" s="77" t="str">
        <f>IFERROR(VLOOKUP(V$9&amp;A36,Concentrado_PB!A25:BX1054,20,0)," ")</f>
        <v>11. Ciudades y comunidades sostenibles</v>
      </c>
      <c r="H36" s="75" t="str">
        <f>IFERROR(VLOOKUP(V$9&amp;A36,Concentrado_PB!A$3:I$1031,8,0),"")</f>
        <v>S135</v>
      </c>
      <c r="I36" s="98" t="str">
        <f>IFERROR(VLOOKUP(V$9&amp;A36,Concentrado_PB!A$3:I$1031,9,0)," ")</f>
        <v>S135_UNIDAD-ES TLALPAN</v>
      </c>
      <c r="J36" s="98"/>
      <c r="K36" s="98"/>
      <c r="L36" s="75">
        <f>IFERROR(VLOOKUP(B36,Concentrado_PB!K25:AP1054,24,0)," ")</f>
        <v>0.58899999999999997</v>
      </c>
      <c r="M36" s="98" t="str">
        <f>IFERROR(VLOOKUP(B36,Concentrado_PB!K$2:AP$1031,25,0)," ")</f>
        <v xml:space="preserve">MIDE LA CANTIDAD DE PERSONAS BENEFICIADAS QUE VIVEN EN UNIDADES Y CONJUNTOS HABITACIONALES DE INTERES SOCIAL. </v>
      </c>
      <c r="N36" s="98"/>
      <c r="O36" s="98"/>
      <c r="P36" s="98" t="str">
        <f>IFERROR(VLOOKUP(B36,Concentrado_PB!K$2:AP$1031,26,0)," ")</f>
        <v>(NUMERO DE PERSONAS BENEFICIADAS QUE HABITAN EN CONJUNTOS Y UNIDADES HABITACIONALES DE INTERES SOCIAL / NUMERO DE PERSONAS QUE HABITAN EN CONJUNTOS Y UNIDADES HABITACIONALES DE INTERES SOCIAL) * 100</v>
      </c>
      <c r="Q36" s="98"/>
      <c r="R36" s="98"/>
      <c r="S36" s="95" t="str">
        <f>IFERROR(VLOOKUP(B36,Concentrado_PB!K$2:AP$1031,28,0)," ")</f>
        <v>EXPEDIENTES DE PROYECTOS , LOS CUALES ESTARAN DISPONIBLES PARA SU CONSULTA EN LA DIRECCION GENERAL DE PARTICIPACION CIUDADANA, UBICADA EN PLAZA DE LA CONSTITUCION S/N, COL. TLALPAN CENTRO, C.P. 14000, ALCALDIA DE TLALPAN.</v>
      </c>
      <c r="T36" s="96"/>
      <c r="U36" s="97"/>
      <c r="V36" s="75" t="str">
        <f>IFERROR(VLOOKUP(B36,Concentrado_PB!K$2:AP$1031,27,0)," ")</f>
        <v>PORCENTAJE</v>
      </c>
      <c r="W36" s="75">
        <f>IFERROR(VLOOKUP(B36,Concentrado_PB!K$2:AP$1031,29,0)," ")</f>
        <v>0</v>
      </c>
      <c r="X36" s="75">
        <f>IFERROR(VLOOKUP(B36,Concentrado_PB!K$2:AP$1031,30,0)," ")</f>
        <v>0.58899999999999997</v>
      </c>
      <c r="Y36" s="75">
        <f>IFERROR(VLOOKUP(B36,Concentrado_PB!K$2:AP$1031,31,0)," ")</f>
        <v>0.58899999999999997</v>
      </c>
      <c r="Z36" s="75">
        <f>IFERROR(VLOOKUP(B36,Concentrado_PB!K$2:AP$1031,32,0)," ")</f>
        <v>0.58899999999999997</v>
      </c>
      <c r="AA36" s="78">
        <v>0</v>
      </c>
      <c r="AB36" s="94">
        <f>VLOOKUP(H36,[1]Hoja1!$A$2:$C$38,3,)</f>
        <v>282000</v>
      </c>
      <c r="AC36" s="79">
        <f>VLOOKUP(H36,[1]Hoja1!$A$2:$H$38,8,)</f>
        <v>2.35</v>
      </c>
      <c r="AD36" s="80"/>
    </row>
    <row r="37" spans="1:30" ht="129.94999999999999" customHeight="1">
      <c r="A37" s="64">
        <v>25</v>
      </c>
      <c r="B37" s="65" t="str">
        <f t="shared" si="0"/>
        <v>02CD14S136</v>
      </c>
      <c r="C37" s="75">
        <f>IFERROR(VLOOKUP(B37,Concentrado_PB!K$3:AP$1031,2,0)," ")</f>
        <v>3</v>
      </c>
      <c r="D37" s="75">
        <f>IFERROR(VLOOKUP(B37,Concentrado_PB!K$3:AP$1031,4,0)," ")</f>
        <v>3</v>
      </c>
      <c r="E37" s="75">
        <f>IFERROR(VLOOKUP(B37,Concentrado_PB!K$3:AP$1031,6,0)," ")</f>
        <v>2</v>
      </c>
      <c r="F37" s="76" t="str">
        <f>IFERROR(VLOOKUP(V$9&amp;A37,Concentrado_PB!A26:BX1055,27,0)," ")</f>
        <v>2.2.6</v>
      </c>
      <c r="G37" s="77" t="str">
        <f>IFERROR(VLOOKUP(V$9&amp;A37,Concentrado_PB!A26:BX1055,20,0)," ")</f>
        <v>11. Ciudades y comunidades sostenibles</v>
      </c>
      <c r="H37" s="75" t="str">
        <f>IFERROR(VLOOKUP(V$9&amp;A37,Concentrado_PB!A$3:I$1031,8,0),"")</f>
        <v>S136</v>
      </c>
      <c r="I37" s="98" t="str">
        <f>IFERROR(VLOOKUP(V$9&amp;A37,Concentrado_PB!A$3:I$1031,9,0)," ")</f>
        <v>S136_JÓVENES CULTIVANDO LA MOVILIDAD</v>
      </c>
      <c r="J37" s="98"/>
      <c r="K37" s="98"/>
      <c r="L37" s="75">
        <f>IFERROR(VLOOKUP(B37,Concentrado_PB!K26:AP1055,24,0)," ")</f>
        <v>0.4</v>
      </c>
      <c r="M37" s="98" t="str">
        <f>IFERROR(VLOOKUP(B37,Concentrado_PB!K$2:AP$1031,25,0)," ")</f>
        <v>MIDE EL NUMERO DE INTERSECCIONES QUE PRESENTAN MAYOR CONGESTION VEHICULAR INTERVENIDAS</v>
      </c>
      <c r="N37" s="98"/>
      <c r="O37" s="98"/>
      <c r="P37" s="98" t="str">
        <f>IFERROR(VLOOKUP(B37,Concentrado_PB!K$2:AP$1031,26,0)," ")</f>
        <v>(NUMERO DE INTERSECCIONES QUE PRESENTAN MAYOR CONGESTION VEHICULAR INTERVENIDAS / NUMERO DE INTERSECCIONES QUE PRESENTAN MAYOR CONGESTION VEHICULAR) * 100</v>
      </c>
      <c r="Q37" s="98"/>
      <c r="R37" s="98"/>
      <c r="S37" s="95" t="str">
        <f>IFERROR(VLOOKUP(B37,Concentrado_PB!K$2:AP$1031,28,0)," ")</f>
        <v>LISTAS DE ASISTENCIAS, EVIDENCIA FOTOGRAFICA, LAS CUALES PODRAN SER CONSULTADAS EN LA DIRECCION DE SEGURIDAD CIUDADANA UBICADA EN PLAZA DE LA CONSTITUCION S/N, COL. TLALPAN CENTROL, ALCALDIA DE TLALPAN.</v>
      </c>
      <c r="T37" s="96"/>
      <c r="U37" s="97"/>
      <c r="V37" s="75" t="str">
        <f>IFERROR(VLOOKUP(B37,Concentrado_PB!K$2:AP$1031,27,0)," ")</f>
        <v>PORCENTAJE</v>
      </c>
      <c r="W37" s="75">
        <f>IFERROR(VLOOKUP(B37,Concentrado_PB!K$2:AP$1031,29,0)," ")</f>
        <v>0.4</v>
      </c>
      <c r="X37" s="75">
        <f>IFERROR(VLOOKUP(B37,Concentrado_PB!K$2:AP$1031,30,0)," ")</f>
        <v>0.4</v>
      </c>
      <c r="Y37" s="75">
        <f>IFERROR(VLOOKUP(B37,Concentrado_PB!K$2:AP$1031,31,0)," ")</f>
        <v>0.4</v>
      </c>
      <c r="Z37" s="75">
        <f>IFERROR(VLOOKUP(B37,Concentrado_PB!K$2:AP$1031,32,0)," ")</f>
        <v>0.4</v>
      </c>
      <c r="AA37" s="78">
        <v>0</v>
      </c>
      <c r="AB37" s="94">
        <f>VLOOKUP(H37,[1]Hoja1!$A$2:$C$38,3,)</f>
        <v>2209056</v>
      </c>
      <c r="AC37" s="79">
        <f>VLOOKUP(H37,[1]Hoja1!$A$2:$H$38,8,)</f>
        <v>18.18153086419753</v>
      </c>
      <c r="AD37" s="80"/>
    </row>
    <row r="38" spans="1:30" ht="129.94999999999999" customHeight="1">
      <c r="A38" s="64">
        <v>26</v>
      </c>
      <c r="B38" s="65" t="str">
        <f t="shared" si="0"/>
        <v>02CD14S137</v>
      </c>
      <c r="C38" s="75">
        <f>IFERROR(VLOOKUP(B38,Concentrado_PB!K$3:AP$1031,2,0)," ")</f>
        <v>4</v>
      </c>
      <c r="D38" s="75">
        <f>IFERROR(VLOOKUP(B38,Concentrado_PB!K$3:AP$1031,4,0)," ")</f>
        <v>1</v>
      </c>
      <c r="E38" s="75">
        <f>IFERROR(VLOOKUP(B38,Concentrado_PB!K$3:AP$1031,6,0)," ")</f>
        <v>0</v>
      </c>
      <c r="F38" s="76" t="str">
        <f>IFERROR(VLOOKUP(V$9&amp;A38,Concentrado_PB!A27:BX1056,27,0)," ")</f>
        <v>2.2.2</v>
      </c>
      <c r="G38" s="77" t="str">
        <f>IFERROR(VLOOKUP(V$9&amp;A38,Concentrado_PB!A27:BX1056,20,0)," ")</f>
        <v>11. Ciudades y comunidades sostenibles</v>
      </c>
      <c r="H38" s="75" t="str">
        <f>IFERROR(VLOOKUP(V$9&amp;A38,Concentrado_PB!A$3:I$1031,8,0),"")</f>
        <v>S137</v>
      </c>
      <c r="I38" s="98" t="str">
        <f>IFERROR(VLOOKUP(V$9&amp;A38,Concentrado_PB!A$3:I$1031,9,0)," ")</f>
        <v>S137_CULTIVANDO COMUNIDAD CON LA PARTICIPACIÓN CIUDADANA</v>
      </c>
      <c r="J38" s="98"/>
      <c r="K38" s="98"/>
      <c r="L38" s="75">
        <f>IFERROR(VLOOKUP(B38,Concentrado_PB!K27:AP1056,24,0)," ")</f>
        <v>0.29499999999999998</v>
      </c>
      <c r="M38" s="98" t="str">
        <f>IFERROR(VLOOKUP(B38,Concentrado_PB!K$2:AP$1031,25,0)," ")</f>
        <v>MIDE LA POBLACION ATENDIDA A TRAVES DE LAS ASESORIAS Y CANALIZACIONES</v>
      </c>
      <c r="N38" s="98"/>
      <c r="O38" s="98"/>
      <c r="P38" s="98" t="str">
        <f>IFERROR(VLOOKUP(B38,Concentrado_PB!K$2:AP$1031,26,0)," ")</f>
        <v>(NUMERO DE PERSONAS ATENDIDAS/NUMERO DE PERSONAS QUE RESIDEN EN LA DEMARCACION) * 100</v>
      </c>
      <c r="Q38" s="98"/>
      <c r="R38" s="98"/>
      <c r="S38" s="95"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96"/>
      <c r="U38" s="97"/>
      <c r="V38" s="75" t="str">
        <f>IFERROR(VLOOKUP(B38,Concentrado_PB!K$2:AP$1031,27,0)," ")</f>
        <v>PORCENTAJE</v>
      </c>
      <c r="W38" s="75">
        <f>IFERROR(VLOOKUP(B38,Concentrado_PB!K$2:AP$1031,29,0)," ")</f>
        <v>3.6999999999999998E-2</v>
      </c>
      <c r="X38" s="75">
        <f>IFERROR(VLOOKUP(B38,Concentrado_PB!K$2:AP$1031,30,0)," ")</f>
        <v>0.111</v>
      </c>
      <c r="Y38" s="75">
        <f>IFERROR(VLOOKUP(B38,Concentrado_PB!K$2:AP$1031,31,0)," ")</f>
        <v>0.25800000000000001</v>
      </c>
      <c r="Z38" s="75">
        <f>IFERROR(VLOOKUP(B38,Concentrado_PB!K$2:AP$1031,32,0)," ")</f>
        <v>0.29499999999999998</v>
      </c>
      <c r="AA38" s="78">
        <v>3.7</v>
      </c>
      <c r="AB38" s="94">
        <f>VLOOKUP(H38,[1]Hoja1!$A$2:$C$38,3,)</f>
        <v>4530000</v>
      </c>
      <c r="AC38" s="79">
        <f>VLOOKUP(H38,[1]Hoja1!$A$2:$H$38,8,)</f>
        <v>18.641975308641975</v>
      </c>
      <c r="AD38" s="80"/>
    </row>
    <row r="39" spans="1:30" ht="129.94999999999999" customHeight="1">
      <c r="A39" s="64">
        <v>27</v>
      </c>
      <c r="B39" s="65" t="str">
        <f t="shared" si="0"/>
        <v>02CD14S138</v>
      </c>
      <c r="C39" s="75">
        <f>IFERROR(VLOOKUP(B39,Concentrado_PB!K$3:AP$1031,2,0)," ")</f>
        <v>1</v>
      </c>
      <c r="D39" s="75">
        <f>IFERROR(VLOOKUP(B39,Concentrado_PB!K$3:AP$1031,4,0)," ")</f>
        <v>3</v>
      </c>
      <c r="E39" s="75">
        <f>IFERROR(VLOOKUP(B39,Concentrado_PB!K$3:AP$1031,6,0)," ")</f>
        <v>1</v>
      </c>
      <c r="F39" s="76" t="str">
        <f>IFERROR(VLOOKUP(V$9&amp;A39,Concentrado_PB!A28:BX1057,27,0)," ")</f>
        <v>2.4.1</v>
      </c>
      <c r="G39" s="77" t="str">
        <f>IFERROR(VLOOKUP(V$9&amp;A39,Concentrado_PB!A28:BX1057,20,0)," ")</f>
        <v xml:space="preserve">3. Salud y bienestar </v>
      </c>
      <c r="H39" s="75" t="str">
        <f>IFERROR(VLOOKUP(V$9&amp;A39,Concentrado_PB!A$3:I$1031,8,0),"")</f>
        <v>S138</v>
      </c>
      <c r="I39" s="98" t="str">
        <f>IFERROR(VLOOKUP(V$9&amp;A39,Concentrado_PB!A$3:I$1031,9,0)," ")</f>
        <v>S138_CULTIVANDO ACTIVIDADES DEPORTIVAS</v>
      </c>
      <c r="J39" s="98"/>
      <c r="K39" s="98"/>
      <c r="L39" s="75">
        <f>IFERROR(VLOOKUP(B39,Concentrado_PB!K28:AP1057,24,0)," ")</f>
        <v>6.6000000000000003E-2</v>
      </c>
      <c r="M39" s="98" t="str">
        <f>IFERROR(VLOOKUP(B39,Concentrado_PB!K$2:AP$1031,25,0)," ")</f>
        <v>MIDE LA POBLACION QUE PARTICIPO EN ALGUNA ACTIVIDAD DEPORTIVA</v>
      </c>
      <c r="N39" s="98"/>
      <c r="O39" s="98"/>
      <c r="P39" s="98" t="str">
        <f>IFERROR(VLOOKUP(B39,Concentrado_PB!K$2:AP$1031,26,0)," ")</f>
        <v>(NUMERO DE PERSONAS QUE PARTICIPARON EN ALGUNA ACTIVIDAD DEPORTIVA / NUMERO DE PERSONAS QUE HABITAN EN LA DEMARCACION) * 100</v>
      </c>
      <c r="Q39" s="98"/>
      <c r="R39" s="98"/>
      <c r="S39" s="95" t="str">
        <f>IFERROR(VLOOKUP(B39,Concentrado_PB!K$2:AP$1031,28,0)," ")</f>
        <v>LISTAS DE ASISTENCIA, LAS CUALES PUEDEN SER CONSULTADAS EN LA COORDINACION DE DESARROLLO DE ACTIVIDADES DEPORTIVAS, UBICADA EN AV. INSURGENTES SUR S/N, INTERIOR DEL DEPORTIVO VILLA OLIMPICA, C.P. 14010, ALCALDIA DE TLALPAN</v>
      </c>
      <c r="T39" s="96"/>
      <c r="U39" s="97"/>
      <c r="V39" s="75" t="str">
        <f>IFERROR(VLOOKUP(B39,Concentrado_PB!K$2:AP$1031,27,0)," ")</f>
        <v>PORCENTAJE</v>
      </c>
      <c r="W39" s="75">
        <f>IFERROR(VLOOKUP(B39,Concentrado_PB!K$2:AP$1031,29,0)," ")</f>
        <v>8.9999999999999993E-3</v>
      </c>
      <c r="X39" s="75">
        <f>IFERROR(VLOOKUP(B39,Concentrado_PB!K$2:AP$1031,30,0)," ")</f>
        <v>1.9E-2</v>
      </c>
      <c r="Y39" s="75">
        <f>IFERROR(VLOOKUP(B39,Concentrado_PB!K$2:AP$1031,31,0)," ")</f>
        <v>3.7999999999999999E-2</v>
      </c>
      <c r="Z39" s="75">
        <f>IFERROR(VLOOKUP(B39,Concentrado_PB!K$2:AP$1031,32,0)," ")</f>
        <v>6.6000000000000003E-2</v>
      </c>
      <c r="AA39" s="78">
        <v>0</v>
      </c>
      <c r="AB39" s="94">
        <f>VLOOKUP(H39,[1]Hoja1!$A$2:$C$38,3,)</f>
        <v>545454.52</v>
      </c>
      <c r="AC39" s="79">
        <f>VLOOKUP(H39,[1]Hoja1!$A$2:$H$38,8,)</f>
        <v>18.181817333333335</v>
      </c>
      <c r="AD39" s="80"/>
    </row>
    <row r="40" spans="1:30" ht="129.94999999999999" customHeight="1">
      <c r="A40" s="64">
        <v>28</v>
      </c>
      <c r="B40" s="65" t="str">
        <f t="shared" si="0"/>
        <v>02CD14S139</v>
      </c>
      <c r="C40" s="75">
        <f>IFERROR(VLOOKUP(B40,Concentrado_PB!K$3:AP$1031,2,0)," ")</f>
        <v>2</v>
      </c>
      <c r="D40" s="75">
        <f>IFERROR(VLOOKUP(B40,Concentrado_PB!K$3:AP$1031,4,0)," ")</f>
        <v>3</v>
      </c>
      <c r="E40" s="75">
        <f>IFERROR(VLOOKUP(B40,Concentrado_PB!K$3:AP$1031,6,0)," ")</f>
        <v>4</v>
      </c>
      <c r="F40" s="76" t="str">
        <f>IFERROR(VLOOKUP(V$9&amp;A40,Concentrado_PB!A29:BX1058,27,0)," ")</f>
        <v>2.1.5</v>
      </c>
      <c r="G40" s="77" t="str">
        <f>IFERROR(VLOOKUP(V$9&amp;A40,Concentrado_PB!A29:BX1058,20,0)," ")</f>
        <v>11. Ciudades y comunidades sostenibles</v>
      </c>
      <c r="H40" s="75" t="str">
        <f>IFERROR(VLOOKUP(V$9&amp;A40,Concentrado_PB!A$3:I$1031,8,0),"")</f>
        <v>S139</v>
      </c>
      <c r="I40" s="98" t="str">
        <f>IFERROR(VLOOKUP(V$9&amp;A40,Concentrado_PB!A$3:I$1031,9,0)," ")</f>
        <v>S139_APOYO AL DESARROLLO AGROPECUARIO  SUSTENTABLE</v>
      </c>
      <c r="J40" s="98"/>
      <c r="K40" s="98"/>
      <c r="L40" s="75">
        <f>IFERROR(VLOOKUP(B40,Concentrado_PB!K29:AP1058,24,0)," ")</f>
        <v>0.13</v>
      </c>
      <c r="M40" s="98" t="str">
        <f>IFERROR(VLOOKUP(B40,Concentrado_PB!K$2:AP$1031,25,0)," ")</f>
        <v xml:space="preserve">MIDE LAS PERSONAS BENEFICIADAS </v>
      </c>
      <c r="N40" s="98"/>
      <c r="O40" s="98"/>
      <c r="P40" s="98" t="str">
        <f>IFERROR(VLOOKUP(B40,Concentrado_PB!K$2:AP$1031,26,0)," ")</f>
        <v>(NUMERO DE PERSONAS BENEFICIADAS/NUMERO DE PERSONAS DEDICADAS AL CUIDADO DEL MEDIO AMBIENTE, A LA PRODUCCION AGRICOLA Y AQUELLAS QUE SE ENCUENTRAN EN CONDICION DE DESEMPLEO)*100</v>
      </c>
      <c r="Q40" s="98"/>
      <c r="R40" s="98"/>
      <c r="S40" s="95"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96"/>
      <c r="U40" s="97"/>
      <c r="V40" s="75" t="str">
        <f>IFERROR(VLOOKUP(B40,Concentrado_PB!K$2:AP$1031,27,0)," ")</f>
        <v>PORCENTAJE</v>
      </c>
      <c r="W40" s="75">
        <f>IFERROR(VLOOKUP(B40,Concentrado_PB!K$2:AP$1031,29,0)," ")</f>
        <v>0</v>
      </c>
      <c r="X40" s="75">
        <f>IFERROR(VLOOKUP(B40,Concentrado_PB!K$2:AP$1031,30,0)," ")</f>
        <v>0.02</v>
      </c>
      <c r="Y40" s="75">
        <f>IFERROR(VLOOKUP(B40,Concentrado_PB!K$2:AP$1031,31,0)," ")</f>
        <v>0.1</v>
      </c>
      <c r="Z40" s="75">
        <f>IFERROR(VLOOKUP(B40,Concentrado_PB!K$2:AP$1031,32,0)," ")</f>
        <v>0.13</v>
      </c>
      <c r="AA40" s="78">
        <v>0</v>
      </c>
      <c r="AB40" s="94">
        <f>VLOOKUP(H40,[1]Hoja1!$A$2:$C$38,3,)</f>
        <v>8841000</v>
      </c>
      <c r="AC40" s="79">
        <f>VLOOKUP(H40,[1]Hoja1!$A$2:$H$38,8,)</f>
        <v>17.947624847746653</v>
      </c>
      <c r="AD40" s="80"/>
    </row>
    <row r="41" spans="1:30" ht="129.94999999999999" customHeight="1">
      <c r="A41" s="64">
        <v>29</v>
      </c>
      <c r="B41" s="65" t="str">
        <f t="shared" si="0"/>
        <v>02CD14S140</v>
      </c>
      <c r="C41" s="75">
        <f>IFERROR(VLOOKUP(B41,Concentrado_PB!K$3:AP$1031,2,0)," ")</f>
        <v>5</v>
      </c>
      <c r="D41" s="75">
        <f>IFERROR(VLOOKUP(B41,Concentrado_PB!K$3:AP$1031,4,0)," ")</f>
        <v>1</v>
      </c>
      <c r="E41" s="75">
        <f>IFERROR(VLOOKUP(B41,Concentrado_PB!K$3:AP$1031,6,0)," ")</f>
        <v>11</v>
      </c>
      <c r="F41" s="76" t="str">
        <f>IFERROR(VLOOKUP(V$9&amp;A41,Concentrado_PB!A30:BX1059,27,0)," ")</f>
        <v>1.7.1</v>
      </c>
      <c r="G41" s="77" t="str">
        <f>IFERROR(VLOOKUP(V$9&amp;A41,Concentrado_PB!A30:BX1059,20,0)," ")</f>
        <v>16. Paz, justicia e instituciones sólidas</v>
      </c>
      <c r="H41" s="75" t="str">
        <f>IFERROR(VLOOKUP(V$9&amp;A41,Concentrado_PB!A$3:I$1031,8,0),"")</f>
        <v>S140</v>
      </c>
      <c r="I41" s="98" t="str">
        <f>IFERROR(VLOOKUP(V$9&amp;A41,Concentrado_PB!A$3:I$1031,9,0)," ")</f>
        <v>S140_PREVENCIÓN DEL DELITO, TLALPAN</v>
      </c>
      <c r="J41" s="98"/>
      <c r="K41" s="98"/>
      <c r="L41" s="75">
        <f>IFERROR(VLOOKUP(B41,Concentrado_PB!K30:AP1059,24,0)," ")</f>
        <v>1.7999999999999999E-2</v>
      </c>
      <c r="M41" s="98" t="str">
        <f>IFERROR(VLOOKUP(B41,Concentrado_PB!K$2:AP$1031,25,0)," ")</f>
        <v>MIDE EL NUMERO DE PERSONAS QUE RECIBEN INFORMACION PARA CONCIENTIZAR Y SENSIBILIZAR SOBRE SITUACIONES DE VIOLENCIA.</v>
      </c>
      <c r="N41" s="98"/>
      <c r="O41" s="98"/>
      <c r="P41" s="98" t="str">
        <f>IFERROR(VLOOKUP(B41,Concentrado_PB!K$2:AP$1031,26,0)," ")</f>
        <v>(NUMERO DE PERSONAS ATENDIDAS QUE RECIBIERON INFORMACION PARA CONCIENTIZAR Y SENSIBILIZAR SOBRE SITUACIONES DE VIOLENCIA / NUMERO DE PERSONAS QUE HABITAN EN LA DEMARCACION) * 100</v>
      </c>
      <c r="Q41" s="98"/>
      <c r="R41" s="98"/>
      <c r="S41" s="95" t="str">
        <f>IFERROR(VLOOKUP(B41,Concentrado_PB!K$2:AP$1031,28,0)," ")</f>
        <v>LISTA DE ASISTENCIA Y MEMORIA FOTOGRAFICA, LAS CUALES ESTARAN DISPONIBLES PARA CONSULTA EN LA DIRECCION DE SEGURIDAD CIUDADANA, UBICADA EN PLAZA DE LA CONSTITUCION S/N, COL. TLALPAN CENTROL, C.P. 14000, ALCALDIA DE TLALPAN</v>
      </c>
      <c r="T41" s="96"/>
      <c r="U41" s="97"/>
      <c r="V41" s="75" t="str">
        <f>IFERROR(VLOOKUP(B41,Concentrado_PB!K$2:AP$1031,27,0)," ")</f>
        <v>PORCENTAJE</v>
      </c>
      <c r="W41" s="75">
        <f>IFERROR(VLOOKUP(B41,Concentrado_PB!K$2:AP$1031,29,0)," ")</f>
        <v>5.0000000000000001E-3</v>
      </c>
      <c r="X41" s="75">
        <f>IFERROR(VLOOKUP(B41,Concentrado_PB!K$2:AP$1031,30,0)," ")</f>
        <v>0.01</v>
      </c>
      <c r="Y41" s="75">
        <f>IFERROR(VLOOKUP(B41,Concentrado_PB!K$2:AP$1031,31,0)," ")</f>
        <v>1.4999999999999999E-2</v>
      </c>
      <c r="Z41" s="75">
        <f>IFERROR(VLOOKUP(B41,Concentrado_PB!K$2:AP$1031,32,0)," ")</f>
        <v>1.7999999999999999E-2</v>
      </c>
      <c r="AA41" s="78">
        <v>0</v>
      </c>
      <c r="AB41" s="94">
        <f>VLOOKUP(H41,[1]Hoja1!$A$2:$C$38,3,)</f>
        <v>1818180</v>
      </c>
      <c r="AC41" s="79">
        <f>VLOOKUP(H41,[1]Hoja1!$A$2:$H$38,8,)</f>
        <v>18.181799999999999</v>
      </c>
      <c r="AD41" s="80"/>
    </row>
    <row r="42" spans="1:30" ht="129.94999999999999" customHeight="1">
      <c r="A42" s="64">
        <v>30</v>
      </c>
      <c r="B42" s="65" t="str">
        <f t="shared" si="0"/>
        <v>02CD14S200</v>
      </c>
      <c r="C42" s="75">
        <f>IFERROR(VLOOKUP(B42,Concentrado_PB!K$3:AP$1031,2,0)," ")</f>
        <v>1</v>
      </c>
      <c r="D42" s="75">
        <f>IFERROR(VLOOKUP(B42,Concentrado_PB!K$3:AP$1031,4,0)," ")</f>
        <v>6</v>
      </c>
      <c r="E42" s="75">
        <f>IFERROR(VLOOKUP(B42,Concentrado_PB!K$3:AP$1031,6,0)," ")</f>
        <v>2</v>
      </c>
      <c r="F42" s="76" t="str">
        <f>IFERROR(VLOOKUP(V$9&amp;A42,Concentrado_PB!A31:BX1060,27,0)," ")</f>
        <v>2.6.8</v>
      </c>
      <c r="G42" s="77" t="str">
        <f>IFERROR(VLOOKUP(V$9&amp;A42,Concentrado_PB!A31:BX1060,20,0)," ")</f>
        <v xml:space="preserve">10. Reducción de las desigualdades </v>
      </c>
      <c r="H42" s="75" t="str">
        <f>IFERROR(VLOOKUP(V$9&amp;A42,Concentrado_PB!A$3:I$1031,8,0),"")</f>
        <v>S200</v>
      </c>
      <c r="I42" s="98" t="str">
        <f>IFERROR(VLOOKUP(V$9&amp;A42,Concentrado_PB!A$3:I$1031,9,0)," ")</f>
        <v>S200_CULTIVANDO RAÍCES DE IDENTIDAD</v>
      </c>
      <c r="J42" s="98"/>
      <c r="K42" s="98"/>
      <c r="L42" s="75">
        <f>IFERROR(VLOOKUP(B42,Concentrado_PB!K31:AP1060,24,0)," ")</f>
        <v>2.0999999999999999E-3</v>
      </c>
      <c r="M42" s="98" t="str">
        <f>IFERROR(VLOOKUP(B42,Concentrado_PB!K$2:AP$1031,25,0)," ")</f>
        <v xml:space="preserve">MIDE EL NUMERO DE JOVENES 15 A 29 AÑOS QUE PARTICIPAN EN LOS COLECTIVOS QUE DESARROLLAN ACTIVIDADES Y PROYECTOS PARA LA COMUNIDAD. </v>
      </c>
      <c r="N42" s="98"/>
      <c r="O42" s="98"/>
      <c r="P42" s="98" t="str">
        <f>IFERROR(VLOOKUP(B42,Concentrado_PB!K$2:AP$1031,26,0)," ")</f>
        <v>(NUMERO DE JOVENES ENTRE 15 Y 29 AÑOS QUE PARTICIPAN EN COLECTIVOS QUE DESARROLLAN ACTIVIDADES Y PROYECTOS PARA LA COMUNIDAD/NUMERO DE JOVENES ENTRE 15 Y 29 AÑOS QUE HABITA EN LA DEMARCACION)*100</v>
      </c>
      <c r="Q42" s="98"/>
      <c r="R42" s="98"/>
      <c r="S42" s="95"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96"/>
      <c r="U42" s="97"/>
      <c r="V42" s="75" t="str">
        <f>IFERROR(VLOOKUP(B42,Concentrado_PB!K$2:AP$1031,27,0)," ")</f>
        <v>PORCENTAJE</v>
      </c>
      <c r="W42" s="75">
        <f>IFERROR(VLOOKUP(B42,Concentrado_PB!K$2:AP$1031,29,0)," ")</f>
        <v>0</v>
      </c>
      <c r="X42" s="75">
        <f>IFERROR(VLOOKUP(B42,Concentrado_PB!K$2:AP$1031,30,0)," ")</f>
        <v>0</v>
      </c>
      <c r="Y42" s="75">
        <f>IFERROR(VLOOKUP(B42,Concentrado_PB!K$2:AP$1031,31,0)," ")</f>
        <v>0</v>
      </c>
      <c r="Z42" s="75">
        <f>IFERROR(VLOOKUP(B42,Concentrado_PB!K$2:AP$1031,32,0)," ")</f>
        <v>2.0999999999999999E-3</v>
      </c>
      <c r="AA42" s="78">
        <v>10</v>
      </c>
      <c r="AB42" s="94">
        <f>VLOOKUP(H42,[1]Hoja1!$A$2:$C$38,3,)</f>
        <v>144999.97999999998</v>
      </c>
      <c r="AC42" s="79">
        <f>VLOOKUP(H42,[1]Hoja1!$A$2:$H$38,8,)</f>
        <v>3.3783991651392022</v>
      </c>
      <c r="AD42" s="80"/>
    </row>
    <row r="43" spans="1:30" ht="129.94999999999999" customHeight="1">
      <c r="A43" s="64">
        <v>31</v>
      </c>
      <c r="B43" s="65" t="str">
        <f t="shared" si="0"/>
        <v>02CD14S205</v>
      </c>
      <c r="C43" s="75">
        <f>IFERROR(VLOOKUP(B43,Concentrado_PB!K$3:AP$1031,2,0)," ")</f>
        <v>1</v>
      </c>
      <c r="D43" s="75">
        <f>IFERROR(VLOOKUP(B43,Concentrado_PB!K$3:AP$1031,4,0)," ")</f>
        <v>2</v>
      </c>
      <c r="E43" s="75">
        <f>IFERROR(VLOOKUP(B43,Concentrado_PB!K$3:AP$1031,6,0)," ")</f>
        <v>4</v>
      </c>
      <c r="F43" s="76" t="str">
        <f>IFERROR(VLOOKUP(V$9&amp;A43,Concentrado_PB!A32:BX1061,27,0)," ")</f>
        <v>2.3.1</v>
      </c>
      <c r="G43" s="77" t="str">
        <f>IFERROR(VLOOKUP(V$9&amp;A43,Concentrado_PB!A32:BX1061,20,0)," ")</f>
        <v xml:space="preserve">3. Salud y bienestar </v>
      </c>
      <c r="H43" s="75" t="str">
        <f>IFERROR(VLOOKUP(V$9&amp;A43,Concentrado_PB!A$3:I$1031,8,0),"")</f>
        <v>S205</v>
      </c>
      <c r="I43" s="98" t="str">
        <f>IFERROR(VLOOKUP(V$9&amp;A43,Concentrado_PB!A$3:I$1031,9,0)," ")</f>
        <v>S205_PREVENCIÓN DEL EMBARAZO ADOLESCENTE, TLALPAN</v>
      </c>
      <c r="J43" s="98"/>
      <c r="K43" s="98"/>
      <c r="L43" s="75">
        <f>IFERROR(VLOOKUP(B43,Concentrado_PB!K32:AP1061,24,0)," ")</f>
        <v>0.25340000000000001</v>
      </c>
      <c r="M43" s="98" t="str">
        <f>IFERROR(VLOOKUP(B43,Concentrado_PB!K$2:AP$1031,25,0)," ")</f>
        <v>MIDE EL NUMERO DE NIÑAS Y NIÑOS QUE RECIBEN SERVICIOS DE SALUD.</v>
      </c>
      <c r="N43" s="98"/>
      <c r="O43" s="98"/>
      <c r="P43" s="98" t="str">
        <f>IFERROR(VLOOKUP(B43,Concentrado_PB!K$2:AP$1031,26,0)," ")</f>
        <v>(NUMERO DE NIÑAS Y NIÑOS DE 0 A 4 AÑOS QUE RECIBEN SERVICIOS DE SALUD/NUMERO DE NIÑAS Y NIÑOS DE 0 A 4 AÑOS QUE RESIDEN EN ZONAS CON MUY BAJO INDICE DE DESARROLLO SOCIAL)*100</v>
      </c>
      <c r="Q43" s="98"/>
      <c r="R43" s="98"/>
      <c r="S43" s="95" t="str">
        <f>IFERROR(VLOOKUP(B43,Concentrado_PB!K$2:AP$1031,28,0)," ")</f>
        <v xml:space="preserve">LISTAS DE ASISTENCIA LAS CUALES ESTARAN DISPONIBLES PARA CONSULTA EN LA DIRECCION DE SALUD, UBICADA EN CALLE COSCOMATE 90, COL. TORIELLO GUERRA, C.P. 14050, ALCALDIA DE TLALPAN. </v>
      </c>
      <c r="T43" s="96"/>
      <c r="U43" s="97"/>
      <c r="V43" s="75" t="str">
        <f>IFERROR(VLOOKUP(B43,Concentrado_PB!K$2:AP$1031,27,0)," ")</f>
        <v>PORCENTAJE</v>
      </c>
      <c r="W43" s="75">
        <f>IFERROR(VLOOKUP(B43,Concentrado_PB!K$2:AP$1031,29,0)," ")</f>
        <v>0</v>
      </c>
      <c r="X43" s="75">
        <f>IFERROR(VLOOKUP(B43,Concentrado_PB!K$2:AP$1031,30,0)," ")</f>
        <v>0.08</v>
      </c>
      <c r="Y43" s="75">
        <f>IFERROR(VLOOKUP(B43,Concentrado_PB!K$2:AP$1031,31,0)," ")</f>
        <v>0.18</v>
      </c>
      <c r="Z43" s="75">
        <f>IFERROR(VLOOKUP(B43,Concentrado_PB!K$2:AP$1031,32,0)," ")</f>
        <v>0.25340000000000001</v>
      </c>
      <c r="AA43" s="78">
        <v>0</v>
      </c>
      <c r="AB43" s="94">
        <f>VLOOKUP(H43,[1]Hoja1!$A$2:$C$38,3,)</f>
        <v>0</v>
      </c>
      <c r="AC43" s="79">
        <f>VLOOKUP(H43,[1]Hoja1!$A$2:$H$38,8,)</f>
        <v>0</v>
      </c>
      <c r="AD43" s="80"/>
    </row>
    <row r="44" spans="1:30" ht="129.94999999999999" customHeight="1">
      <c r="A44" s="64">
        <v>32</v>
      </c>
      <c r="B44" s="65" t="str">
        <f t="shared" si="0"/>
        <v>02CD14S206</v>
      </c>
      <c r="C44" s="75">
        <f>IFERROR(VLOOKUP(B44,Concentrado_PB!K$3:AP$1031,2,0)," ")</f>
        <v>4</v>
      </c>
      <c r="D44" s="75">
        <f>IFERROR(VLOOKUP(B44,Concentrado_PB!K$3:AP$1031,4,0)," ")</f>
        <v>3</v>
      </c>
      <c r="E44" s="75">
        <f>IFERROR(VLOOKUP(B44,Concentrado_PB!K$3:AP$1031,6,0)," ")</f>
        <v>0</v>
      </c>
      <c r="F44" s="76" t="str">
        <f>IFERROR(VLOOKUP(V$9&amp;A44,Concentrado_PB!A33:BX1062,27,0)," ")</f>
        <v>2.4.2</v>
      </c>
      <c r="G44" s="77" t="str">
        <f>IFERROR(VLOOKUP(V$9&amp;A44,Concentrado_PB!A33:BX1062,20,0)," ")</f>
        <v>11. Ciudades y comunidades sostenibles</v>
      </c>
      <c r="H44" s="75" t="str">
        <f>IFERROR(VLOOKUP(V$9&amp;A44,Concentrado_PB!A$3:I$1031,8,0),"")</f>
        <v>S206</v>
      </c>
      <c r="I44" s="98" t="str">
        <f>IFERROR(VLOOKUP(V$9&amp;A44,Concentrado_PB!A$3:I$1031,9,0)," ")</f>
        <v>S206_FORMACIÓN MUSICAL, TLALPAN</v>
      </c>
      <c r="J44" s="98"/>
      <c r="K44" s="98"/>
      <c r="L44" s="75">
        <f>IFERROR(VLOOKUP(B44,Concentrado_PB!K33:AP1062,24,0)," ")</f>
        <v>1.1000000000000001E-3</v>
      </c>
      <c r="M44" s="98" t="str">
        <f>IFERROR(VLOOKUP(B44,Concentrado_PB!K$2:AP$1031,25,0)," ")</f>
        <v xml:space="preserve">MIDE LA CANTIDAD DE NIÑAS, NIÑOS, ADOLESCENTES Y JOVENES QUE RECIBEN INSTRUCCION MUSICAL. </v>
      </c>
      <c r="N44" s="98"/>
      <c r="O44" s="98"/>
      <c r="P44" s="98" t="str">
        <f>IFERROR(VLOOKUP(B44,Concentrado_PB!K$2:AP$1031,26,0)," ")</f>
        <v>(NUMERO DE NIÑAS, NIÑOS, ADOLESCENTES Y JOVENES QUE RECIBEN INSTRUCCION MUSICAL/NUMERO DE NIÑAS, NIÑOS, ADOLESCENTES Y JOVENES QUE RESIDEN EN LA DEMARCACION)*100</v>
      </c>
      <c r="Q44" s="98"/>
      <c r="R44" s="98"/>
      <c r="S44" s="95"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96"/>
      <c r="U44" s="97"/>
      <c r="V44" s="75" t="str">
        <f>IFERROR(VLOOKUP(B44,Concentrado_PB!K$2:AP$1031,27,0)," ")</f>
        <v>PORCENTAJE</v>
      </c>
      <c r="W44" s="75">
        <f>IFERROR(VLOOKUP(B44,Concentrado_PB!K$2:AP$1031,29,0)," ")</f>
        <v>1.1000000000000001E-3</v>
      </c>
      <c r="X44" s="75">
        <f>IFERROR(VLOOKUP(B44,Concentrado_PB!K$2:AP$1031,30,0)," ")</f>
        <v>1.1000000000000001E-3</v>
      </c>
      <c r="Y44" s="75">
        <f>IFERROR(VLOOKUP(B44,Concentrado_PB!K$2:AP$1031,31,0)," ")</f>
        <v>1.1000000000000001E-3</v>
      </c>
      <c r="Z44" s="75">
        <f>IFERROR(VLOOKUP(B44,Concentrado_PB!K$2:AP$1031,32,0)," ")</f>
        <v>1.1000000000000001E-3</v>
      </c>
      <c r="AA44" s="78">
        <v>75</v>
      </c>
      <c r="AB44" s="94">
        <f>VLOOKUP(H44,[1]Hoja1!$A$2:$C$38,3,)</f>
        <v>0</v>
      </c>
      <c r="AC44" s="79">
        <f>VLOOKUP(H44,[1]Hoja1!$A$2:$H$38,8,)</f>
        <v>0</v>
      </c>
      <c r="AD44" s="80"/>
    </row>
    <row r="45" spans="1:30" ht="129.94999999999999" customHeight="1">
      <c r="A45" s="64">
        <v>33</v>
      </c>
      <c r="B45" s="65" t="str">
        <f t="shared" si="0"/>
        <v>02CD14S207</v>
      </c>
      <c r="C45" s="75">
        <f>IFERROR(VLOOKUP(B45,Concentrado_PB!K$3:AP$1031,2,0)," ")</f>
        <v>1</v>
      </c>
      <c r="D45" s="75">
        <f>IFERROR(VLOOKUP(B45,Concentrado_PB!K$3:AP$1031,4,0)," ")</f>
        <v>5</v>
      </c>
      <c r="E45" s="75">
        <f>IFERROR(VLOOKUP(B45,Concentrado_PB!K$3:AP$1031,6,0)," ")</f>
        <v>0</v>
      </c>
      <c r="F45" s="76" t="str">
        <f>IFERROR(VLOOKUP(V$9&amp;A45,Concentrado_PB!A34:BX1063,27,0)," ")</f>
        <v>2.6.8</v>
      </c>
      <c r="G45" s="77" t="str">
        <f>IFERROR(VLOOKUP(V$9&amp;A45,Concentrado_PB!A34:BX1063,20,0)," ")</f>
        <v xml:space="preserve">5. Igualdad de género </v>
      </c>
      <c r="H45" s="75" t="str">
        <f>IFERROR(VLOOKUP(V$9&amp;A45,Concentrado_PB!A$3:I$1031,8,0),"")</f>
        <v>S207</v>
      </c>
      <c r="I45" s="98" t="str">
        <f>IFERROR(VLOOKUP(V$9&amp;A45,Concentrado_PB!A$3:I$1031,9,0)," ")</f>
        <v>S207_CULTIVANDO ARTE EN TLALPAN</v>
      </c>
      <c r="J45" s="98"/>
      <c r="K45" s="98"/>
      <c r="L45" s="75">
        <f>IFERROR(VLOOKUP(B45,Concentrado_PB!K34:AP1063,24,0)," ")</f>
        <v>0.01</v>
      </c>
      <c r="M45" s="98" t="str">
        <f>IFERROR(VLOOKUP(B45,Concentrado_PB!K$2:AP$1031,25,0)," ")</f>
        <v>MIDE EL NUMERO DE NIÑAS, ADOLESCENTES Y MUJERES ATENDIDAS</v>
      </c>
      <c r="N45" s="98"/>
      <c r="O45" s="98"/>
      <c r="P45" s="98" t="str">
        <f>IFERROR(VLOOKUP(B45,Concentrado_PB!K$2:AP$1031,26,0)," ")</f>
        <v>(NUMERO DE NIÑAS, ADOLESCENTES Y MUJERES ATENDIDAS / NUMERO DE NIÑAS, ADOLESCENTES Y MUJERES QUE RESIDEN EN LA DEMARCACION)*100</v>
      </c>
      <c r="Q45" s="98"/>
      <c r="R45" s="98"/>
      <c r="S45" s="95"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96"/>
      <c r="U45" s="97"/>
      <c r="V45" s="75" t="str">
        <f>IFERROR(VLOOKUP(B45,Concentrado_PB!K$2:AP$1031,27,0)," ")</f>
        <v>PORCENTAJE</v>
      </c>
      <c r="W45" s="75">
        <f>IFERROR(VLOOKUP(B45,Concentrado_PB!K$2:AP$1031,29,0)," ")</f>
        <v>5.0000000000000001E-3</v>
      </c>
      <c r="X45" s="75">
        <f>IFERROR(VLOOKUP(B45,Concentrado_PB!K$2:AP$1031,30,0)," ")</f>
        <v>0.01</v>
      </c>
      <c r="Y45" s="75">
        <f>IFERROR(VLOOKUP(B45,Concentrado_PB!K$2:AP$1031,31,0)," ")</f>
        <v>0.01</v>
      </c>
      <c r="Z45" s="75">
        <f>IFERROR(VLOOKUP(B45,Concentrado_PB!K$2:AP$1031,32,0)," ")</f>
        <v>0.01</v>
      </c>
      <c r="AA45" s="78">
        <v>0</v>
      </c>
      <c r="AB45" s="94">
        <f>VLOOKUP(H45,[1]Hoja1!$A$2:$C$38,3,)</f>
        <v>0</v>
      </c>
      <c r="AC45" s="79">
        <f>VLOOKUP(H45,[1]Hoja1!$A$2:$H$38,8,)</f>
        <v>0</v>
      </c>
      <c r="AD45" s="80"/>
    </row>
    <row r="46" spans="1:30" ht="129.94999999999999" customHeight="1">
      <c r="A46" s="64">
        <v>34</v>
      </c>
      <c r="B46" s="65" t="str">
        <f t="shared" si="0"/>
        <v>02CD14S208</v>
      </c>
      <c r="C46" s="75">
        <f>IFERROR(VLOOKUP(B46,Concentrado_PB!K$3:AP$1031,2,0)," ")</f>
        <v>4</v>
      </c>
      <c r="D46" s="75">
        <f>IFERROR(VLOOKUP(B46,Concentrado_PB!K$3:AP$1031,4,0)," ")</f>
        <v>5</v>
      </c>
      <c r="E46" s="75">
        <f>IFERROR(VLOOKUP(B46,Concentrado_PB!K$3:AP$1031,6,0)," ")</f>
        <v>0</v>
      </c>
      <c r="F46" s="76" t="str">
        <f>IFERROR(VLOOKUP(V$9&amp;A46,Concentrado_PB!A35:BX1064,27,0)," ")</f>
        <v>2.4.2</v>
      </c>
      <c r="G46" s="77" t="str">
        <f>IFERROR(VLOOKUP(V$9&amp;A46,Concentrado_PB!A35:BX1064,20,0)," ")</f>
        <v>11. Ciudades y comunidades sostenibles</v>
      </c>
      <c r="H46" s="75" t="str">
        <f>IFERROR(VLOOKUP(V$9&amp;A46,Concentrado_PB!A$3:I$1031,8,0),"")</f>
        <v>S208</v>
      </c>
      <c r="I46" s="98" t="str">
        <f>IFERROR(VLOOKUP(V$9&amp;A46,Concentrado_PB!A$3:I$1031,9,0)," ")</f>
        <v>S208_CULTIVANDO PAZ, ARTE Y CULTURA EN TLALPAN</v>
      </c>
      <c r="J46" s="98"/>
      <c r="K46" s="98"/>
      <c r="L46" s="75">
        <f>IFERROR(VLOOKUP(B46,Concentrado_PB!K35:AP1064,24,0)," ")</f>
        <v>4.3999999999999997E-2</v>
      </c>
      <c r="M46" s="98" t="str">
        <f>IFERROR(VLOOKUP(B46,Concentrado_PB!K$2:AP$1031,25,0)," ")</f>
        <v>MIDE LA CANTIDAD DE PERSONAS QUE PARTICIPAN EN ALGUNA ACTIVIDAD CULTURAL.</v>
      </c>
      <c r="N46" s="98"/>
      <c r="O46" s="98"/>
      <c r="P46" s="98" t="str">
        <f>IFERROR(VLOOKUP(B46,Concentrado_PB!K$2:AP$1031,26,0)," ")</f>
        <v>(NUMERO DE PERSONAS QUE PARTICIPAN EN ALGUNA ACTIVIDAD CULTURAL/ NUMERO DE PERSONAS QUE HABITAN EN ZONAS DE MUY BAJO Y BAJO INDICE DE DESARROLLO SOCIAL)*100</v>
      </c>
      <c r="Q46" s="98"/>
      <c r="R46" s="98"/>
      <c r="S46" s="95"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96"/>
      <c r="U46" s="97"/>
      <c r="V46" s="75" t="str">
        <f>IFERROR(VLOOKUP(B46,Concentrado_PB!K$2:AP$1031,27,0)," ")</f>
        <v>PORCENTAJE</v>
      </c>
      <c r="W46" s="75">
        <f>IFERROR(VLOOKUP(B46,Concentrado_PB!K$2:AP$1031,29,0)," ")</f>
        <v>0</v>
      </c>
      <c r="X46" s="75">
        <f>IFERROR(VLOOKUP(B46,Concentrado_PB!K$2:AP$1031,30,0)," ")</f>
        <v>0.02</v>
      </c>
      <c r="Y46" s="75">
        <f>IFERROR(VLOOKUP(B46,Concentrado_PB!K$2:AP$1031,31,0)," ")</f>
        <v>4.3999999999999997E-2</v>
      </c>
      <c r="Z46" s="75">
        <f>IFERROR(VLOOKUP(B46,Concentrado_PB!K$2:AP$1031,32,0)," ")</f>
        <v>4.3999999999999997E-2</v>
      </c>
      <c r="AA46" s="78">
        <v>650</v>
      </c>
      <c r="AB46" s="94">
        <f>VLOOKUP(H46,[1]Hoja1!$A$2:$C$38,3,)</f>
        <v>0</v>
      </c>
      <c r="AC46" s="79">
        <f>VLOOKUP(H46,[1]Hoja1!$A$2:$H$38,8,)</f>
        <v>0</v>
      </c>
      <c r="AD46" s="80"/>
    </row>
    <row r="47" spans="1:30" ht="129.94999999999999" customHeight="1">
      <c r="A47" s="64">
        <v>35</v>
      </c>
      <c r="B47" s="65" t="str">
        <f t="shared" si="0"/>
        <v>02CD14U024</v>
      </c>
      <c r="C47" s="75">
        <f>IFERROR(VLOOKUP(B47,Concentrado_PB!K$3:AP$1031,2,0)," ")</f>
        <v>1</v>
      </c>
      <c r="D47" s="75">
        <f>IFERROR(VLOOKUP(B47,Concentrado_PB!K$3:AP$1031,4,0)," ")</f>
        <v>6</v>
      </c>
      <c r="E47" s="75">
        <f>IFERROR(VLOOKUP(B47,Concentrado_PB!K$3:AP$1031,6,0)," ")</f>
        <v>0</v>
      </c>
      <c r="F47" s="76" t="str">
        <f>IFERROR(VLOOKUP(V$9&amp;A47,Concentrado_PB!A36:BX1065,27,0)," ")</f>
        <v>2.6.8</v>
      </c>
      <c r="G47" s="77" t="str">
        <f>IFERROR(VLOOKUP(V$9&amp;A47,Concentrado_PB!A36:BX1065,20,0)," ")</f>
        <v xml:space="preserve">10. Reducción de las desigualdades </v>
      </c>
      <c r="H47" s="75" t="str">
        <f>IFERROR(VLOOKUP(V$9&amp;A47,Concentrado_PB!A$3:I$1031,8,0),"")</f>
        <v>U024</v>
      </c>
      <c r="I47" s="98" t="str">
        <f>IFERROR(VLOOKUP(V$9&amp;A47,Concentrado_PB!A$3:I$1031,9,0)," ")</f>
        <v>U024_SEAMOS MEJORES ESTUDIANTES</v>
      </c>
      <c r="J47" s="98"/>
      <c r="K47" s="98"/>
      <c r="L47" s="75">
        <f>IFERROR(VLOOKUP(B47,Concentrado_PB!K36:AP1065,24,0)," ")</f>
        <v>1</v>
      </c>
      <c r="M47" s="98" t="str">
        <f>IFERROR(VLOOKUP(B47,Concentrado_PB!K$2:AP$1031,25,0)," ")</f>
        <v xml:space="preserve">MIDE EL NUMERO  DE HABITANTES QUE RECIBEN APOYOS ECONOMICOS EN ESPECIE . </v>
      </c>
      <c r="N47" s="98"/>
      <c r="O47" s="98"/>
      <c r="P47" s="98" t="str">
        <f>IFERROR(VLOOKUP(B47,Concentrado_PB!K$2:AP$1031,26,0)," ")</f>
        <v>(NUMERO DE HABITANTES QUE RECIBEN EL APOYO / NUMERO DE HABITANTES DE LA DEMARCACION)* 100</v>
      </c>
      <c r="Q47" s="98"/>
      <c r="R47" s="98"/>
      <c r="S47" s="95"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96"/>
      <c r="U47" s="97"/>
      <c r="V47" s="75" t="str">
        <f>IFERROR(VLOOKUP(B47,Concentrado_PB!K$2:AP$1031,27,0)," ")</f>
        <v>PORCENTAJE</v>
      </c>
      <c r="W47" s="75">
        <f>IFERROR(VLOOKUP(B47,Concentrado_PB!K$2:AP$1031,29,0)," ")</f>
        <v>0</v>
      </c>
      <c r="X47" s="75">
        <f>IFERROR(VLOOKUP(B47,Concentrado_PB!K$2:AP$1031,30,0)," ")</f>
        <v>0</v>
      </c>
      <c r="Y47" s="75">
        <f>IFERROR(VLOOKUP(B47,Concentrado_PB!K$2:AP$1031,31,0)," ")</f>
        <v>0</v>
      </c>
      <c r="Z47" s="75">
        <f>IFERROR(VLOOKUP(B47,Concentrado_PB!K$2:AP$1031,32,0)," ")</f>
        <v>1</v>
      </c>
      <c r="AA47" s="78">
        <v>0</v>
      </c>
      <c r="AB47" s="94">
        <f>VLOOKUP(H47,[1]Hoja1!$A$2:$C$38,3,)</f>
        <v>0</v>
      </c>
      <c r="AC47" s="79">
        <f>VLOOKUP(H47,[1]Hoja1!$A$2:$H$38,8,)</f>
        <v>0</v>
      </c>
      <c r="AD47" s="80"/>
    </row>
    <row r="48" spans="1:30">
      <c r="C48" s="81"/>
      <c r="D48" s="81"/>
      <c r="E48" s="81"/>
      <c r="F48" s="82"/>
      <c r="G48" s="82"/>
      <c r="H48" s="74"/>
      <c r="I48" s="74"/>
      <c r="J48" s="74"/>
      <c r="K48" s="74"/>
      <c r="L48" s="74"/>
      <c r="M48" s="74"/>
      <c r="N48" s="74"/>
      <c r="O48" s="74"/>
      <c r="P48" s="74"/>
      <c r="Q48" s="74"/>
      <c r="R48" s="74"/>
      <c r="S48" s="74"/>
      <c r="T48" s="74"/>
      <c r="U48" s="74"/>
      <c r="V48" s="74"/>
      <c r="W48" s="74"/>
      <c r="X48" s="74"/>
      <c r="Y48" s="74"/>
      <c r="Z48" s="74"/>
      <c r="AA48" s="74"/>
      <c r="AB48" s="74"/>
      <c r="AC48" s="74"/>
      <c r="AD48" s="74"/>
    </row>
    <row r="49" spans="2:30">
      <c r="C49" s="114" t="s">
        <v>16552</v>
      </c>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row>
    <row r="50" spans="2:30">
      <c r="C50" s="81"/>
      <c r="D50" s="81"/>
      <c r="E50" s="81"/>
      <c r="F50" s="82"/>
      <c r="G50" s="82"/>
      <c r="H50" s="74"/>
      <c r="I50" s="74"/>
      <c r="J50" s="74"/>
      <c r="K50" s="74"/>
      <c r="L50" s="74"/>
      <c r="M50" s="74"/>
      <c r="N50" s="74"/>
      <c r="O50" s="74"/>
      <c r="P50" s="74"/>
      <c r="Q50" s="74"/>
      <c r="R50" s="74"/>
      <c r="S50" s="74"/>
      <c r="T50" s="74"/>
      <c r="U50" s="74"/>
      <c r="V50" s="74"/>
      <c r="W50" s="74"/>
      <c r="X50" s="74"/>
      <c r="Y50" s="74"/>
      <c r="Z50" s="74"/>
      <c r="AA50" s="74"/>
      <c r="AB50" s="74"/>
      <c r="AC50" s="74"/>
      <c r="AD50" s="74"/>
    </row>
    <row r="51" spans="2:30" ht="15">
      <c r="B51" s="66"/>
      <c r="C51" s="83"/>
      <c r="D51" s="83"/>
      <c r="E51" s="83"/>
      <c r="F51" s="82"/>
      <c r="G51" s="82"/>
      <c r="H51" s="74"/>
      <c r="I51" s="74"/>
      <c r="J51" s="74"/>
      <c r="K51" s="74"/>
      <c r="L51" s="74"/>
      <c r="M51" s="74"/>
      <c r="N51" s="74"/>
      <c r="O51" s="74"/>
      <c r="P51" s="74"/>
      <c r="Q51" s="74"/>
      <c r="R51" s="74"/>
      <c r="S51" s="74"/>
      <c r="T51" s="74"/>
      <c r="U51" s="74"/>
      <c r="V51" s="74"/>
      <c r="W51" s="74"/>
      <c r="X51" s="74"/>
      <c r="Y51" s="74"/>
      <c r="Z51" s="74"/>
      <c r="AA51" s="74"/>
      <c r="AB51" s="74"/>
      <c r="AC51" s="74"/>
      <c r="AD51" s="74"/>
    </row>
    <row r="52" spans="2:30" ht="15">
      <c r="B52" s="66"/>
      <c r="C52" s="83"/>
      <c r="D52" s="83"/>
      <c r="E52" s="83"/>
      <c r="F52" s="84"/>
      <c r="G52" s="84"/>
      <c r="H52" s="74"/>
      <c r="I52" s="74"/>
      <c r="J52" s="113" t="s">
        <v>16472</v>
      </c>
      <c r="K52" s="113"/>
      <c r="L52" s="113"/>
      <c r="M52" s="113"/>
      <c r="N52" s="113"/>
      <c r="O52" s="113"/>
      <c r="P52" s="85"/>
      <c r="Q52" s="85"/>
      <c r="R52" s="74"/>
      <c r="S52" s="113" t="s">
        <v>16473</v>
      </c>
      <c r="T52" s="113"/>
      <c r="U52" s="113"/>
      <c r="V52" s="113"/>
      <c r="W52" s="113"/>
      <c r="X52" s="113"/>
      <c r="Y52" s="74"/>
      <c r="Z52" s="74"/>
      <c r="AA52" s="74"/>
      <c r="AB52" s="74"/>
      <c r="AC52" s="74"/>
      <c r="AD52" s="74"/>
    </row>
    <row r="53" spans="2:30" ht="15">
      <c r="B53" s="66"/>
      <c r="C53" s="83"/>
      <c r="D53" s="83"/>
      <c r="E53" s="83"/>
      <c r="F53" s="83"/>
      <c r="G53" s="83"/>
      <c r="H53" s="74"/>
      <c r="I53" s="74"/>
      <c r="J53" s="83"/>
      <c r="K53" s="83"/>
      <c r="L53" s="83"/>
      <c r="M53" s="85"/>
      <c r="N53" s="85"/>
      <c r="O53" s="85"/>
      <c r="P53" s="85"/>
      <c r="Q53" s="85"/>
      <c r="R53" s="74"/>
      <c r="S53" s="83"/>
      <c r="T53" s="83"/>
      <c r="U53" s="83"/>
      <c r="V53" s="83"/>
      <c r="W53" s="83"/>
      <c r="X53" s="85"/>
      <c r="Y53" s="74"/>
      <c r="Z53" s="74"/>
      <c r="AA53" s="74"/>
      <c r="AB53" s="74"/>
      <c r="AC53" s="74"/>
      <c r="AD53" s="74"/>
    </row>
    <row r="54" spans="2:30" ht="15">
      <c r="B54" s="66"/>
      <c r="C54" s="83"/>
      <c r="D54" s="83"/>
      <c r="E54" s="83"/>
      <c r="F54" s="86"/>
      <c r="G54" s="86"/>
      <c r="H54" s="74"/>
      <c r="I54" s="74"/>
      <c r="J54" s="87"/>
      <c r="K54" s="87"/>
      <c r="L54" s="87"/>
      <c r="M54" s="88"/>
      <c r="N54" s="88"/>
      <c r="O54" s="88"/>
      <c r="P54" s="85"/>
      <c r="Q54" s="85"/>
      <c r="R54" s="74"/>
      <c r="S54" s="89"/>
      <c r="T54" s="89"/>
      <c r="U54" s="89"/>
      <c r="V54" s="89"/>
      <c r="W54" s="89"/>
      <c r="X54" s="89"/>
      <c r="Y54" s="74"/>
      <c r="Z54" s="74"/>
      <c r="AA54" s="74"/>
      <c r="AB54" s="74"/>
      <c r="AC54" s="74"/>
      <c r="AD54" s="74"/>
    </row>
    <row r="55" spans="2:30" ht="15">
      <c r="B55" s="66"/>
      <c r="C55" s="83"/>
      <c r="D55" s="83"/>
      <c r="E55" s="83"/>
      <c r="F55" s="84"/>
      <c r="G55" s="84"/>
      <c r="H55" s="74"/>
      <c r="I55" s="74"/>
      <c r="J55" s="112" t="s">
        <v>16553</v>
      </c>
      <c r="K55" s="112"/>
      <c r="L55" s="112"/>
      <c r="M55" s="112"/>
      <c r="N55" s="112"/>
      <c r="O55" s="112"/>
      <c r="P55" s="85"/>
      <c r="Q55" s="85"/>
      <c r="R55" s="74"/>
      <c r="S55" s="112" t="s">
        <v>16560</v>
      </c>
      <c r="T55" s="112"/>
      <c r="U55" s="112"/>
      <c r="V55" s="112"/>
      <c r="W55" s="112"/>
      <c r="X55" s="112"/>
      <c r="Y55" s="74"/>
      <c r="Z55" s="74"/>
      <c r="AA55" s="74"/>
      <c r="AB55" s="74"/>
      <c r="AC55" s="74"/>
      <c r="AD55" s="74"/>
    </row>
    <row r="56" spans="2:30" ht="15">
      <c r="B56" s="66"/>
      <c r="C56" s="83"/>
      <c r="D56" s="83"/>
      <c r="E56" s="83"/>
      <c r="F56" s="90"/>
      <c r="G56" s="90"/>
      <c r="H56" s="74"/>
      <c r="I56" s="74"/>
      <c r="J56" s="91"/>
      <c r="K56" s="91"/>
      <c r="L56" s="91"/>
      <c r="M56" s="91"/>
      <c r="N56" s="85"/>
      <c r="O56" s="85"/>
      <c r="P56" s="85"/>
      <c r="Q56" s="85"/>
      <c r="R56" s="74"/>
      <c r="S56" s="91"/>
      <c r="T56" s="91"/>
      <c r="U56" s="91"/>
      <c r="V56" s="91"/>
      <c r="W56" s="85"/>
      <c r="X56" s="85"/>
      <c r="Y56" s="74"/>
      <c r="Z56" s="74"/>
      <c r="AA56" s="74"/>
      <c r="AB56" s="74"/>
      <c r="AC56" s="74"/>
      <c r="AD56" s="74"/>
    </row>
    <row r="57" spans="2:30" ht="15">
      <c r="B57" s="66"/>
      <c r="C57" s="83"/>
      <c r="D57" s="83"/>
      <c r="E57" s="83"/>
      <c r="F57" s="90"/>
      <c r="G57" s="90"/>
      <c r="H57" s="74"/>
      <c r="I57" s="74"/>
      <c r="J57" s="111" t="s">
        <v>16554</v>
      </c>
      <c r="K57" s="111"/>
      <c r="L57" s="111"/>
      <c r="M57" s="111"/>
      <c r="N57" s="111"/>
      <c r="O57" s="111"/>
      <c r="P57" s="85"/>
      <c r="Q57" s="85"/>
      <c r="R57" s="74"/>
      <c r="S57" s="111" t="s">
        <v>16559</v>
      </c>
      <c r="T57" s="111"/>
      <c r="U57" s="111"/>
      <c r="V57" s="111"/>
      <c r="W57" s="111"/>
      <c r="X57" s="111"/>
      <c r="Y57" s="74"/>
      <c r="Z57" s="74"/>
      <c r="AA57" s="74"/>
      <c r="AB57" s="74"/>
      <c r="AC57" s="74"/>
      <c r="AD57" s="74"/>
    </row>
    <row r="58" spans="2:30" ht="14.65" customHeight="1">
      <c r="B58" s="66"/>
      <c r="C58" s="83"/>
      <c r="D58" s="83"/>
      <c r="E58" s="83"/>
      <c r="F58" s="90"/>
      <c r="G58" s="90"/>
      <c r="H58" s="74"/>
      <c r="I58" s="74"/>
      <c r="J58" s="111" t="s">
        <v>16558</v>
      </c>
      <c r="K58" s="111"/>
      <c r="L58" s="111"/>
      <c r="M58" s="111"/>
      <c r="N58" s="111"/>
      <c r="O58" s="111"/>
      <c r="P58" s="74"/>
      <c r="Q58" s="74"/>
      <c r="R58" s="74"/>
      <c r="S58" s="111" t="s">
        <v>16557</v>
      </c>
      <c r="T58" s="111"/>
      <c r="U58" s="111"/>
      <c r="V58" s="111"/>
      <c r="W58" s="111"/>
      <c r="X58" s="111"/>
      <c r="Y58" s="74"/>
      <c r="Z58" s="74"/>
      <c r="AA58" s="74"/>
      <c r="AB58" s="74"/>
      <c r="AC58" s="74"/>
      <c r="AD58" s="74"/>
    </row>
    <row r="59" spans="2:30" ht="15">
      <c r="B59" s="66"/>
      <c r="C59" s="83"/>
      <c r="D59" s="83"/>
      <c r="E59" s="83"/>
      <c r="F59" s="91"/>
      <c r="G59" s="91"/>
      <c r="H59" s="74"/>
      <c r="I59" s="74"/>
      <c r="J59" s="111" t="s">
        <v>16556</v>
      </c>
      <c r="K59" s="111"/>
      <c r="L59" s="111"/>
      <c r="M59" s="111"/>
      <c r="N59" s="111" t="s">
        <v>16555</v>
      </c>
      <c r="O59" s="111"/>
      <c r="P59" s="74"/>
      <c r="Q59" s="74"/>
      <c r="R59" s="74"/>
      <c r="S59" s="111" t="s">
        <v>16556</v>
      </c>
      <c r="T59" s="111"/>
      <c r="U59" s="111"/>
      <c r="V59" s="111"/>
      <c r="W59" s="111" t="s">
        <v>16474</v>
      </c>
      <c r="X59" s="111"/>
      <c r="Y59" s="74"/>
      <c r="Z59" s="74"/>
      <c r="AA59" s="74"/>
      <c r="AB59" s="74"/>
      <c r="AC59" s="74"/>
      <c r="AD59" s="74"/>
    </row>
    <row r="60" spans="2:30" ht="12.95" customHeight="1">
      <c r="B60" s="66"/>
      <c r="C60" s="59"/>
      <c r="D60" s="59"/>
      <c r="E60" s="59"/>
      <c r="F60" s="60"/>
      <c r="G60" s="60"/>
      <c r="R60" s="60"/>
      <c r="S60" s="60"/>
      <c r="T60" s="60"/>
      <c r="U60" s="60"/>
      <c r="V60" s="60"/>
      <c r="W60" s="60"/>
      <c r="X60" s="60"/>
    </row>
    <row r="61" spans="2:30" ht="12.95" customHeight="1">
      <c r="B61" s="66"/>
      <c r="C61" s="59"/>
      <c r="D61" s="59"/>
      <c r="E61" s="59"/>
      <c r="F61" s="60"/>
      <c r="G61" s="60"/>
      <c r="R61" s="60"/>
      <c r="S61" s="60"/>
      <c r="T61" s="60"/>
      <c r="U61" s="60"/>
      <c r="V61" s="60"/>
      <c r="W61" s="60"/>
      <c r="X61" s="60"/>
    </row>
    <row r="62" spans="2:30" ht="15">
      <c r="D62" s="59"/>
      <c r="E62" s="59"/>
    </row>
    <row r="63" spans="2:30" ht="15">
      <c r="D63" s="59"/>
      <c r="E63" s="59"/>
    </row>
    <row r="64" spans="2:30" ht="15">
      <c r="D64" s="59"/>
      <c r="E64" s="59"/>
    </row>
    <row r="65" spans="4:5" ht="15">
      <c r="D65" s="59"/>
      <c r="E65" s="59"/>
    </row>
  </sheetData>
  <sheetProtection selectLockedCells="1"/>
  <sortState xmlns:xlrd2="http://schemas.microsoft.com/office/spreadsheetml/2017/richdata2" ref="H13:AA47">
    <sortCondition ref="H13:H47"/>
  </sortState>
  <mergeCells count="167">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C49:AD49"/>
    <mergeCell ref="C9:H9"/>
    <mergeCell ref="T9:U9"/>
    <mergeCell ref="I9:S9"/>
    <mergeCell ref="C5:AD5"/>
    <mergeCell ref="C7:AD7"/>
    <mergeCell ref="C6:AD6"/>
    <mergeCell ref="C11:AD11"/>
    <mergeCell ref="V9:X9"/>
    <mergeCell ref="S12:U12"/>
    <mergeCell ref="Y9:AA9"/>
    <mergeCell ref="AB9:AD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23622047244094491" top="0.74803149606299213" bottom="0.74803149606299213" header="0.31496062992125984" footer="0.31496062992125984"/>
  <pageSetup scale="23" orientation="landscape" r:id="rId1"/>
  <headerFooter>
    <oddFooter>&amp;L&amp;P de &amp;N&amp;R&amp;G</oddFooter>
  </headerFooter>
  <rowBreaks count="2" manualBreakCount="2">
    <brk id="25" min="2" max="29" man="1"/>
    <brk id="38" min="2" max="29"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AD13:AD47</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DropDown="1" showErrorMessage="1" prompt="SELECCIONA O INGRESA CLAVE DEL CG" xr:uid="{00000000-0002-0000-0000-000000000000}">
          <x14:formula1>
            <xm:f>Cat_URG!$B$2:$B$111</xm:f>
          </x14:formula1>
          <xm:sqref>B9</xm:sqref>
        </x14:dataValidation>
        <x14:dataValidation type="list" allowBlank="1" showInputMessage="1" showErrorMessage="1" xr:uid="{00000000-0002-0000-0000-000001000000}">
          <x14:formula1>
            <xm:f>Cat_URG!$B$2:$B$111</xm:f>
          </x14:formula1>
          <xm:sqref>V9:X9</xm:sqref>
        </x14:dataValidation>
        <x14:dataValidation type="list" allowBlank="1" showInputMessage="1" showErrorMessage="1" xr:uid="{00000000-0002-0000-0000-000002000000}">
          <x14:formula1>
            <xm:f>Cat_Periodos!$B$2:$B$5</xm:f>
          </x14:formula1>
          <xm:sqref>AB9:AD9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16479</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16543</v>
      </c>
      <c r="U2" s="43" t="s">
        <v>32</v>
      </c>
      <c r="V2" s="43" t="s">
        <v>33</v>
      </c>
      <c r="W2" s="43" t="s">
        <v>35</v>
      </c>
      <c r="X2" s="43" t="s">
        <v>36</v>
      </c>
      <c r="Y2" s="43" t="s">
        <v>38</v>
      </c>
      <c r="Z2" s="43" t="s">
        <v>39</v>
      </c>
      <c r="AA2" s="53" t="s">
        <v>16477</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16546</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16480</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16481</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16482</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16482</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16480</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16483</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16481</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16481</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16481</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16482</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16482</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16484</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16485</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16484</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16481</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16482</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16482</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16486</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16481</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16482</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16482</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16486</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16487</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16482</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16480</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16488</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16487</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16487</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16487</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16489</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16487</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16481</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16482</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16490</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16491</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16492</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16488</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16493</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16494</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16481</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16482</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16482</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16495</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16488</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16493</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16496</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16497</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16493</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16498</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16499</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16500</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16501</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16490</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16502</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16486</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16500</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16492</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16488</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16494</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16481</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16482</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16482</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16503</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16504</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16505</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16482</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16506</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16501</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16500</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16496</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16488</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16497</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16488</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16493</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16507</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16496</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16488</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16488</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16494</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16481</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16482</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16482</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16481</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16482</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16482</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16503</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16496</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16497</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16501</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16500</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16492</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16488</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16488</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16494</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16490</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16482</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16482</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16507</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16501</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16492</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16488</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16494</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16481</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16488</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16481</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16482</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16482</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16503</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16501</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16508</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16502</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16490</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16509</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16500</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16496</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16495</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16500</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16498</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16488</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16494</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16490</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16492</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16488</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16488</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16494</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16481</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16482</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16482</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16503</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16496</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16497</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16493</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16480</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16486</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16500</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16501</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16496</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16482</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16482</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16503</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16501</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16500</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16500</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16482</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16497</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16501</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16492</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16488</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16488</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16494</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16481</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16488</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16494</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16481</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16482</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16482</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16503</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16499</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16482</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16501</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16495</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16496</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16497</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16500</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16488</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16488</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16490</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16510</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16492</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16488</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16488</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16511</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16481</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16482</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16482</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16488</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16510</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16488</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16497</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16510</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16500</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16491</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16488</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16488</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16511</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16481</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16482</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16482</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16503</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16490</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16496</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16497</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16498</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16500</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16501</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16488</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16490</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16492</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16488</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16488</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16511</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16481</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16482</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16482</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16495</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16512</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16505</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16486</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16512</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16486</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16496</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16493</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16498</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16500</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16501</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16491</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16480</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16490</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16480</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16486</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16500</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16501</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16491</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16492</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16488</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16488</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16511</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16481</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16482</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16482</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16495</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16496</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16488</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16497</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16493</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16498</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16490</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16511</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16481</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16482</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16482</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16499</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16513</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16514</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16495</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16504</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16504</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16493</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16504</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16501</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16510</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16490</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16496</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16515</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16500</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16500</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16488</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16501</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16492</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16488</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16488</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16490</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16503</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16496</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16492</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16488</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16511</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16481</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16482</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16482</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16490</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16481</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16482</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16512</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16505</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16502</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16501</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16491</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16491</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16496</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16497</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16488</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16492</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16480</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16500</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16488</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16511</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16511</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16511</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16516</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16516</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16481</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16482</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16482</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16482</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16481</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16482</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16482</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16482</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16482</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16482</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16481</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16482</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16482</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16488</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16488</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16481</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16482</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16482</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16488</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16517</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16481</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16482</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16482</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16517</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16517</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16506</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16486</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16482</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16482</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16486</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16486</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16486</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16486</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16518</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16486</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16486</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16481</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16486</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16486</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16486</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16481</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16482</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16482</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16512</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16512</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16481</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16482</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16482</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16503</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16512</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16512</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16481</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16482</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16482</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16495</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16482</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16495</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16503</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16519</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16519</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16520</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16481</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16482</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16492</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16521</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16481</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16482</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16482</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16521</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16481</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16482</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16482</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16495</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16522</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16510</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16481</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16482</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16482</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16523</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16524</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16516</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16516</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16481</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16482</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16482</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16496</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16516</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16515</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16498</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16504</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16488</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16488</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16504</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16525</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16525</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16481</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16482</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16482</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16498</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16498</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16481</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16482</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16482</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16526</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16516</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16481</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16482</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16482</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16506</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16505</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16505</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16504</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16481</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16482</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16482</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16481</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16482</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16482</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16482</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16482</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16481</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16482</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16482</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16482</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16482</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16527</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16505</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16505</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16502</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16528</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16498</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16507</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16492</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16482</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16507</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16482</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16481</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16481</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16482</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16482</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16502</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16497</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16501</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16482</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16497</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16481</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16482</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16482</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16482</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16527</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16484</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16484</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16481</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16482</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16482</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16484</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16529</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16529</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16484</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16482</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16482</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16529</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16529</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16526</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16489</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16530</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16481</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16529</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16529</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16481</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16506</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16506</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16506</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16529</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16481</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16482</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16482</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16506</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16506</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16506</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16529</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16481</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16482</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16482</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16506</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16506</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16506</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16529</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16481</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16482</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16482</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16531</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16529</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16481</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16482</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16482</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16529</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16481</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16482</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16482</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16488</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16486</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16529</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16481</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16482</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16482</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16519</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16512</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16481</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16482</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16482</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16529</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16529</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16481</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16482</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16482</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16523</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16523</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16523</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16523</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16523</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16523</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16527</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16481</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16482</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16504</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16504</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16504</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16493</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16481</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16482</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16482</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16523</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16523</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16523</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16523</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16481</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16482</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16482</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16523</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16504</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16523</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16481</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16482</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16482</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16523</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16532</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16481</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16482</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16482</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16523</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16499</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16493</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16481</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16482</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16482</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16490</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16490</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16490</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16490</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16481</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16482</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16482</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16489</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16489</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16489</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16481</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16482</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16482</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16489</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16490</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16490</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16481</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16482</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16482</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16490</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16490</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16481</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16482</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16482</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16533</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16481</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16482</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16482</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16489</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16489</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16481</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16482</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16482</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16526</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16526</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16481</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16482</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16482</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16511</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16488</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16534</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16529</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16535</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16533</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16494</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16494</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16494</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16494</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16482</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16536</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16526</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16526</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16526</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16481</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16482</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16482</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16528</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16481</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16482</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16482</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16528</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16528</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16528</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16528</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16537</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16528</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16537</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16537</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16538</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16538</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16538</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16538</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16481</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16482</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16482</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16538</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16538</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16481</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16482</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16482</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16538</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16538</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16515</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16528</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16528</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16528</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16481</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16482</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16482</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16494</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16489</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16500</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16500</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16500</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16500</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16500</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16519</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16500</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16500</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16500</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16500</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16482</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16482</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16519</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16519</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16481</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16482</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16482</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16519</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16519</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16481</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16482</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16482</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16530</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16530</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16481</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16482</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16482</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16484</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16527</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16527</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16527</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16482</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16482</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16527</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16486</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16509</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16527</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16527</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16481</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16482</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16482</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16481</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16481</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16481</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16482</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16482</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16481</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16481</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16481</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16482</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16482</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16503</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16481</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16482</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16482</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16503</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16508</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16482</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16482</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16514</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16514</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16514</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16539</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16514</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16498</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16489</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16539</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16539</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16498</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16481</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16489</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16489</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16489</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16540</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16489</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16481</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16482</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16482</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16501</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16501</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16501</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16501</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16501</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16481</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16482</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16482</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16501</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16514</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16539</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16539</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16514</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16481</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16482</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16482</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16514</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16498</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16498</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16498</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16498</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16481</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16482</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16482</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16498</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16498</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16511</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16482</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16482</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16482</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16482</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16482</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16482</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16481</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16482</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16482</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16530</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16530</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16481</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16482</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16482</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16511</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xr:uid="{00000000-0009-0000-0000-000001000000}"/>
  <sortState xmlns:xlrd2="http://schemas.microsoft.com/office/spreadsheetml/2017/richdata2"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2021-04-08T23:17:34Z</cp:lastPrinted>
  <dcterms:created xsi:type="dcterms:W3CDTF">2021-02-11T20:09:15Z</dcterms:created>
  <dcterms:modified xsi:type="dcterms:W3CDTF">2021-04-15T19:37:46Z</dcterms:modified>
</cp:coreProperties>
</file>