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135"/>
  </bookViews>
  <sheets>
    <sheet name="DICIEMBRE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K31" i="1" s="1"/>
  <c r="F31" i="1"/>
  <c r="E31" i="1"/>
  <c r="D31" i="1"/>
  <c r="I30" i="1"/>
  <c r="H30" i="1"/>
  <c r="G30" i="1"/>
  <c r="F30" i="1"/>
  <c r="K30" i="1" s="1"/>
  <c r="E30" i="1"/>
  <c r="D30" i="1"/>
  <c r="J29" i="1"/>
  <c r="K29" i="1" s="1"/>
  <c r="I29" i="1"/>
  <c r="H29" i="1"/>
  <c r="E29" i="1"/>
  <c r="D29" i="1"/>
  <c r="I28" i="1"/>
  <c r="H28" i="1"/>
  <c r="G28" i="1"/>
  <c r="F28" i="1"/>
  <c r="K28" i="1" s="1"/>
  <c r="E28" i="1"/>
  <c r="D28" i="1"/>
  <c r="J27" i="1"/>
  <c r="I27" i="1"/>
  <c r="H27" i="1"/>
  <c r="G27" i="1"/>
  <c r="K27" i="1" s="1"/>
  <c r="F27" i="1"/>
  <c r="E27" i="1"/>
  <c r="D27" i="1"/>
  <c r="J26" i="1"/>
  <c r="I26" i="1"/>
  <c r="H26" i="1"/>
  <c r="G26" i="1"/>
  <c r="K26" i="1" s="1"/>
  <c r="F26" i="1"/>
  <c r="E26" i="1"/>
  <c r="D26" i="1"/>
  <c r="K25" i="1"/>
  <c r="I24" i="1"/>
  <c r="H24" i="1"/>
  <c r="G24" i="1"/>
  <c r="F24" i="1"/>
  <c r="K24" i="1" s="1"/>
  <c r="E24" i="1"/>
  <c r="D24" i="1"/>
  <c r="I23" i="1"/>
  <c r="H23" i="1"/>
  <c r="G23" i="1"/>
  <c r="F23" i="1"/>
  <c r="K23" i="1" s="1"/>
  <c r="E23" i="1"/>
  <c r="D23" i="1"/>
  <c r="G22" i="1"/>
  <c r="F22" i="1"/>
  <c r="K22" i="1" s="1"/>
  <c r="E22" i="1"/>
  <c r="D22" i="1"/>
  <c r="K21" i="1"/>
  <c r="F21" i="1"/>
  <c r="D21" i="1"/>
  <c r="J20" i="1"/>
  <c r="I20" i="1"/>
  <c r="H20" i="1"/>
  <c r="G20" i="1"/>
  <c r="F20" i="1"/>
  <c r="K20" i="1" s="1"/>
  <c r="E20" i="1"/>
  <c r="D20" i="1"/>
  <c r="J19" i="1"/>
  <c r="I19" i="1"/>
  <c r="H19" i="1"/>
  <c r="G19" i="1"/>
  <c r="F19" i="1"/>
  <c r="K19" i="1" s="1"/>
  <c r="E19" i="1"/>
  <c r="D19" i="1"/>
  <c r="J18" i="1"/>
  <c r="I18" i="1"/>
  <c r="H18" i="1"/>
  <c r="G18" i="1"/>
  <c r="F18" i="1"/>
  <c r="K18" i="1" s="1"/>
  <c r="E18" i="1"/>
  <c r="D18" i="1"/>
  <c r="I17" i="1"/>
  <c r="H17" i="1"/>
  <c r="G17" i="1"/>
  <c r="F17" i="1"/>
  <c r="K17" i="1" s="1"/>
  <c r="E17" i="1"/>
  <c r="D17" i="1"/>
  <c r="I16" i="1"/>
  <c r="H16" i="1"/>
  <c r="G16" i="1"/>
  <c r="F16" i="1"/>
  <c r="K16" i="1" s="1"/>
  <c r="E16" i="1"/>
  <c r="D16" i="1"/>
  <c r="J15" i="1"/>
  <c r="I15" i="1"/>
  <c r="H15" i="1"/>
  <c r="G15" i="1"/>
  <c r="K15" i="1" s="1"/>
  <c r="F15" i="1"/>
  <c r="E15" i="1"/>
  <c r="D15" i="1"/>
  <c r="H14" i="1"/>
  <c r="G14" i="1"/>
  <c r="F14" i="1"/>
  <c r="K14" i="1" s="1"/>
  <c r="E14" i="1"/>
  <c r="D14" i="1"/>
  <c r="J13" i="1"/>
  <c r="I13" i="1"/>
  <c r="H13" i="1"/>
  <c r="G13" i="1"/>
  <c r="F13" i="1"/>
  <c r="K13" i="1" s="1"/>
  <c r="E13" i="1"/>
  <c r="D13" i="1"/>
  <c r="K32" i="1" l="1"/>
</calcChain>
</file>

<file path=xl/sharedStrings.xml><?xml version="1.0" encoding="utf-8"?>
<sst xmlns="http://schemas.openxmlformats.org/spreadsheetml/2006/main" count="41" uniqueCount="40">
  <si>
    <t>JEFATURA DELEGACIONAL EN TLALPAN</t>
  </si>
  <si>
    <t>DIRECCION GENERAL DE DESARROLLO SOCIAL</t>
  </si>
  <si>
    <t>DIRECCIÓN DE EDUCACIÓN</t>
  </si>
  <si>
    <t>J.U.D. DE VINCULACIÓN CON INSTITUCIONES EDUCATIVAS</t>
  </si>
  <si>
    <t>USUARIOS DE BIBLIOTECAS POR EDADES Y SEXO</t>
  </si>
  <si>
    <t xml:space="preserve">DICIEMBRE  2 0 1 7 </t>
  </si>
  <si>
    <t>No</t>
  </si>
  <si>
    <t>MES/AÑO</t>
  </si>
  <si>
    <t>BIBLIOTECA</t>
  </si>
  <si>
    <t>SEXO</t>
  </si>
  <si>
    <t>RANGO DE EDADES</t>
  </si>
  <si>
    <t>TOTAL</t>
  </si>
  <si>
    <t>FEMENINO</t>
  </si>
  <si>
    <t>MASCULINO</t>
  </si>
  <si>
    <t>0-12</t>
  </si>
  <si>
    <t>13-17</t>
  </si>
  <si>
    <t>18-29</t>
  </si>
  <si>
    <t>30-59</t>
  </si>
  <si>
    <t>MAS DE 60</t>
  </si>
  <si>
    <t xml:space="preserve">BELVEDERE  </t>
  </si>
  <si>
    <t xml:space="preserve">BOSQUES </t>
  </si>
  <si>
    <t xml:space="preserve">CENTRAL DE TLALPAN   </t>
  </si>
  <si>
    <t>FILOMENO GONZÁLEZ SOSA</t>
  </si>
  <si>
    <t xml:space="preserve">IZTAPAPALOTL </t>
  </si>
  <si>
    <t xml:space="preserve">JAIME TORRES BODET </t>
  </si>
  <si>
    <t>JERÓNIMO MARTÍNEZ DÍAZ</t>
  </si>
  <si>
    <t xml:space="preserve">JOSÉ AGUIRRE Y RAMOS </t>
  </si>
  <si>
    <t xml:space="preserve">TORTUGA XOLALPA </t>
  </si>
  <si>
    <t>LOMAS DE CUILOTEPEC</t>
  </si>
  <si>
    <t>PAULINO TLAMATZIN</t>
  </si>
  <si>
    <t xml:space="preserve">RAFAEL RAMÍREZ   </t>
  </si>
  <si>
    <t>RENATO LEDUC  *</t>
  </si>
  <si>
    <t xml:space="preserve">ROBERTO l. MANTILLA  </t>
  </si>
  <si>
    <t xml:space="preserve">SAN NICOLÁS TOLENTINO </t>
  </si>
  <si>
    <t>SAN PEDRO MÁRTIR  *</t>
  </si>
  <si>
    <t>SANTO TOMÁS AJUSCO</t>
  </si>
  <si>
    <t xml:space="preserve">TLALMILLE   </t>
  </si>
  <si>
    <t>VALENTÍN GÓMEZ FARÍAS</t>
  </si>
  <si>
    <t>*  PENDIENTE  ENVÍAR INFORMACIÓN POR PARTE DE LAS BIBLIOTECAS.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</si>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</sst>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7" fontId="0" fillId="0" borderId="1" xfId="0" applyNumberFormat="1" applyBorder="1"/>
    <xf numFmtId="0" fontId="0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4" xfId="0" applyBorder="1"/>
    <xf numFmtId="17" fontId="0" fillId="0" borderId="4" xfId="0" applyNumberFormat="1" applyBorder="1"/>
    <xf numFmtId="0" fontId="2" fillId="0" borderId="4" xfId="0" applyFont="1" applyBorder="1"/>
    <xf numFmtId="0" fontId="2" fillId="0" borderId="4" xfId="0" applyFont="1" applyFill="1" applyBorder="1"/>
    <xf numFmtId="0" fontId="0" fillId="0" borderId="0" xfId="0" applyBorder="1"/>
    <xf numFmtId="17" fontId="0" fillId="0" borderId="0" xfId="0" applyNumberFormat="1" applyBorder="1"/>
    <xf numFmtId="0" fontId="0" fillId="0" borderId="0" xfId="0" applyFill="1" applyBorder="1"/>
    <xf numFmtId="0" fontId="0" fillId="2" borderId="0" xfId="0" applyFill="1" applyBorder="1"/>
    <xf numFmtId="0" fontId="0" fillId="2" borderId="0" xfId="0" applyFill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573445</xdr:colOff>
      <xdr:row>7</xdr:row>
      <xdr:rowOff>23033</xdr:rowOff>
    </xdr:from>
    <xdr:to>
      <xdr:col>11</xdr:col>
      <xdr:colOff>0</xdr:colOff>
      <xdr:row>8</xdr:row>
      <xdr:rowOff>123954</xdr:rowOff>
    </xdr:to>
    <xdr:pic>
      <xdr:nvPicPr>
        <xdr:cNvPr id="2" name="3 Imagen" descr="Descripción: pleca oficio vertical b-n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70" y="1356533"/>
          <a:ext cx="8027630" cy="291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0</xdr:row>
      <xdr:rowOff>66675</xdr:rowOff>
    </xdr:from>
    <xdr:to>
      <xdr:col>1</xdr:col>
      <xdr:colOff>695325</xdr:colOff>
      <xdr:row>7</xdr:row>
      <xdr:rowOff>66675</xdr:rowOff>
    </xdr:to>
    <xdr:pic>
      <xdr:nvPicPr>
        <xdr:cNvPr id="3" name="2 Imagen" descr="Descripción: oficio vertical b-n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45" r="76010" b="86282"/>
        <a:stretch>
          <a:fillRect/>
        </a:stretch>
      </xdr:blipFill>
      <xdr:spPr bwMode="auto">
        <a:xfrm>
          <a:off x="57150" y="66675"/>
          <a:ext cx="91440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85724</xdr:colOff>
      <xdr:row>0</xdr:row>
      <xdr:rowOff>0</xdr:rowOff>
    </xdr:from>
    <xdr:to>
      <xdr:col>2</xdr:col>
      <xdr:colOff>180974</xdr:colOff>
      <xdr:row>6</xdr:row>
      <xdr:rowOff>133350</xdr:rowOff>
    </xdr:to>
    <xdr:pic>
      <xdr:nvPicPr>
        <xdr:cNvPr id="4" name="2 Imagen" descr="Descripción: oficio vertical b-n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45" r="76010" b="86282"/>
        <a:stretch>
          <a:fillRect/>
        </a:stretch>
      </xdr:blipFill>
      <xdr:spPr bwMode="auto">
        <a:xfrm>
          <a:off x="85724" y="0"/>
          <a:ext cx="1228725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9"/>
  <sheetViews>
    <sheetView tabSelected="1" workbookViewId="0">
      <selection activeCell="O16" sqref="O16"/>
    </sheetView>
  </sheetViews>
  <sheetFormatPr baseColWidth="10" defaultRowHeight="15" x14ac:dyDescent="0.25"/>
  <cols>
    <col min="1" max="1" width="4.140625" customWidth="1"/>
    <col min="2" max="2" width="12.85546875" customWidth="1"/>
    <col min="3" max="3" width="24.7109375" customWidth="1"/>
    <col min="4" max="4" width="11.42578125" customWidth="1"/>
    <col min="6" max="6" width="11.42578125" customWidth="1"/>
  </cols>
  <sheetData>
    <row r="2" spans="1:1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5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5">
      <c r="A6" s="22" t="s">
        <v>4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x14ac:dyDescent="0.25">
      <c r="E7" s="1" t="s">
        <v>5</v>
      </c>
    </row>
    <row r="8" spans="1:11" x14ac:dyDescent="0.25">
      <c r="D8" s="2"/>
    </row>
    <row r="9" spans="1:11" x14ac:dyDescent="0.25">
      <c r="D9" s="2"/>
    </row>
    <row r="11" spans="1:11" x14ac:dyDescent="0.25">
      <c r="A11" s="23" t="s">
        <v>6</v>
      </c>
      <c r="B11" s="23" t="s">
        <v>7</v>
      </c>
      <c r="C11" s="24" t="s">
        <v>8</v>
      </c>
      <c r="D11" s="26" t="s">
        <v>9</v>
      </c>
      <c r="E11" s="26"/>
      <c r="F11" s="26" t="s">
        <v>10</v>
      </c>
      <c r="G11" s="26"/>
      <c r="H11" s="26"/>
      <c r="I11" s="26"/>
      <c r="J11" s="26"/>
      <c r="K11" s="19" t="s">
        <v>11</v>
      </c>
    </row>
    <row r="12" spans="1:11" x14ac:dyDescent="0.25">
      <c r="A12" s="23"/>
      <c r="B12" s="23"/>
      <c r="C12" s="25"/>
      <c r="D12" s="3" t="s">
        <v>12</v>
      </c>
      <c r="E12" s="3" t="s">
        <v>13</v>
      </c>
      <c r="F12" s="4" t="s">
        <v>14</v>
      </c>
      <c r="G12" s="4" t="s">
        <v>15</v>
      </c>
      <c r="H12" s="4" t="s">
        <v>16</v>
      </c>
      <c r="I12" s="4" t="s">
        <v>17</v>
      </c>
      <c r="J12" s="4" t="s">
        <v>18</v>
      </c>
      <c r="K12" s="20"/>
    </row>
    <row r="13" spans="1:11" x14ac:dyDescent="0.25">
      <c r="A13" s="5">
        <v>1</v>
      </c>
      <c r="B13" s="6">
        <v>43070</v>
      </c>
      <c r="C13" s="7" t="s">
        <v>19</v>
      </c>
      <c r="D13" s="5">
        <f>3+25+10+3+72</f>
        <v>113</v>
      </c>
      <c r="E13" s="5">
        <f>0+2+7+3+40</f>
        <v>52</v>
      </c>
      <c r="F13" s="5">
        <f>40+72</f>
        <v>112</v>
      </c>
      <c r="G13" s="5">
        <f>3+3</f>
        <v>6</v>
      </c>
      <c r="H13" s="5">
        <f>7+10</f>
        <v>17</v>
      </c>
      <c r="I13" s="5">
        <f>2+25</f>
        <v>27</v>
      </c>
      <c r="J13" s="5">
        <f>0+3</f>
        <v>3</v>
      </c>
      <c r="K13" s="5">
        <f>SUM(F13:J13)</f>
        <v>165</v>
      </c>
    </row>
    <row r="14" spans="1:11" x14ac:dyDescent="0.25">
      <c r="A14" s="5">
        <v>2</v>
      </c>
      <c r="B14" s="6">
        <v>43070</v>
      </c>
      <c r="C14" s="5" t="s">
        <v>20</v>
      </c>
      <c r="D14" s="5">
        <f>47+2+10+4+4</f>
        <v>67</v>
      </c>
      <c r="E14" s="5">
        <f>28+2</f>
        <v>30</v>
      </c>
      <c r="F14" s="5">
        <f>28+47</f>
        <v>75</v>
      </c>
      <c r="G14" s="5">
        <f>0+2</f>
        <v>2</v>
      </c>
      <c r="H14" s="5">
        <f>2+10</f>
        <v>12</v>
      </c>
      <c r="I14" s="5">
        <v>4</v>
      </c>
      <c r="J14" s="5">
        <v>4</v>
      </c>
      <c r="K14" s="5">
        <f>SUM(F14:J14)</f>
        <v>97</v>
      </c>
    </row>
    <row r="15" spans="1:11" x14ac:dyDescent="0.25">
      <c r="A15" s="5">
        <v>3</v>
      </c>
      <c r="B15" s="6">
        <v>43070</v>
      </c>
      <c r="C15" s="8" t="s">
        <v>21</v>
      </c>
      <c r="D15" s="5">
        <f>74+36+51+141+6</f>
        <v>308</v>
      </c>
      <c r="E15" s="5">
        <f>109+27+37+26+8</f>
        <v>207</v>
      </c>
      <c r="F15" s="5">
        <f>109+74</f>
        <v>183</v>
      </c>
      <c r="G15" s="5">
        <f>27+36</f>
        <v>63</v>
      </c>
      <c r="H15" s="5">
        <f>37+51</f>
        <v>88</v>
      </c>
      <c r="I15" s="5">
        <f>26+141</f>
        <v>167</v>
      </c>
      <c r="J15" s="5">
        <f>8+6</f>
        <v>14</v>
      </c>
      <c r="K15" s="5">
        <f t="shared" ref="K15:K31" si="0">SUM(F15:J15)</f>
        <v>515</v>
      </c>
    </row>
    <row r="16" spans="1:11" x14ac:dyDescent="0.25">
      <c r="A16" s="5">
        <v>4</v>
      </c>
      <c r="B16" s="6">
        <v>43070</v>
      </c>
      <c r="C16" s="5" t="s">
        <v>22</v>
      </c>
      <c r="D16" s="5">
        <f>21+7+5+130</f>
        <v>163</v>
      </c>
      <c r="E16" s="5">
        <f>80+5+4+4</f>
        <v>93</v>
      </c>
      <c r="F16" s="5">
        <f>80+130</f>
        <v>210</v>
      </c>
      <c r="G16" s="5">
        <f>5+5</f>
        <v>10</v>
      </c>
      <c r="H16" s="5">
        <f>4+7</f>
        <v>11</v>
      </c>
      <c r="I16" s="5">
        <f>4+21</f>
        <v>25</v>
      </c>
      <c r="J16" s="5">
        <v>0</v>
      </c>
      <c r="K16" s="5">
        <f>SUM(F16:J16)</f>
        <v>256</v>
      </c>
    </row>
    <row r="17" spans="1:11" x14ac:dyDescent="0.25">
      <c r="A17" s="5">
        <v>5</v>
      </c>
      <c r="B17" s="6">
        <v>43070</v>
      </c>
      <c r="C17" s="8" t="s">
        <v>23</v>
      </c>
      <c r="D17" s="5">
        <f>6+15+3+8+14</f>
        <v>46</v>
      </c>
      <c r="E17" s="5">
        <f>12+20+13+9</f>
        <v>54</v>
      </c>
      <c r="F17" s="5">
        <f>12+14</f>
        <v>26</v>
      </c>
      <c r="G17" s="5">
        <f>20+8</f>
        <v>28</v>
      </c>
      <c r="H17" s="5">
        <f>13+3</f>
        <v>16</v>
      </c>
      <c r="I17" s="5">
        <f>9+15</f>
        <v>24</v>
      </c>
      <c r="J17" s="5">
        <v>6</v>
      </c>
      <c r="K17" s="5">
        <f t="shared" si="0"/>
        <v>100</v>
      </c>
    </row>
    <row r="18" spans="1:11" x14ac:dyDescent="0.25">
      <c r="A18" s="5">
        <v>6</v>
      </c>
      <c r="B18" s="6">
        <v>43070</v>
      </c>
      <c r="C18" s="8" t="s">
        <v>24</v>
      </c>
      <c r="D18" s="5">
        <f>1+2+6+27+70</f>
        <v>106</v>
      </c>
      <c r="E18" s="5">
        <f>55+10+5+3+1</f>
        <v>74</v>
      </c>
      <c r="F18" s="5">
        <f>55+70</f>
        <v>125</v>
      </c>
      <c r="G18" s="5">
        <f>10+27</f>
        <v>37</v>
      </c>
      <c r="H18" s="5">
        <f>5+6</f>
        <v>11</v>
      </c>
      <c r="I18" s="5">
        <f>3+2</f>
        <v>5</v>
      </c>
      <c r="J18" s="5">
        <f>1+1</f>
        <v>2</v>
      </c>
      <c r="K18" s="5">
        <f t="shared" si="0"/>
        <v>180</v>
      </c>
    </row>
    <row r="19" spans="1:11" x14ac:dyDescent="0.25">
      <c r="A19" s="5">
        <v>7</v>
      </c>
      <c r="B19" s="6">
        <v>43070</v>
      </c>
      <c r="C19" s="8" t="s">
        <v>25</v>
      </c>
      <c r="D19" s="5">
        <f>40+20+9+12+1</f>
        <v>82</v>
      </c>
      <c r="E19" s="5">
        <f>18+13+2+5</f>
        <v>38</v>
      </c>
      <c r="F19" s="5">
        <f>18+40</f>
        <v>58</v>
      </c>
      <c r="G19" s="5">
        <f>13+20</f>
        <v>33</v>
      </c>
      <c r="H19" s="5">
        <f>2+9</f>
        <v>11</v>
      </c>
      <c r="I19" s="5">
        <f>5+12</f>
        <v>17</v>
      </c>
      <c r="J19" s="5">
        <f>0+1</f>
        <v>1</v>
      </c>
      <c r="K19" s="5">
        <f t="shared" si="0"/>
        <v>120</v>
      </c>
    </row>
    <row r="20" spans="1:11" x14ac:dyDescent="0.25">
      <c r="A20" s="5">
        <v>8</v>
      </c>
      <c r="B20" s="6">
        <v>43070</v>
      </c>
      <c r="C20" s="8" t="s">
        <v>26</v>
      </c>
      <c r="D20" s="5">
        <f>19+21+8+5+1</f>
        <v>54</v>
      </c>
      <c r="E20" s="5">
        <f>23+14+6+9+3</f>
        <v>55</v>
      </c>
      <c r="F20" s="5">
        <f>23+19</f>
        <v>42</v>
      </c>
      <c r="G20" s="5">
        <f>14+21</f>
        <v>35</v>
      </c>
      <c r="H20" s="5">
        <f>6+8</f>
        <v>14</v>
      </c>
      <c r="I20" s="5">
        <f>9+5</f>
        <v>14</v>
      </c>
      <c r="J20" s="5">
        <f>3+1</f>
        <v>4</v>
      </c>
      <c r="K20" s="5">
        <f t="shared" si="0"/>
        <v>109</v>
      </c>
    </row>
    <row r="21" spans="1:11" x14ac:dyDescent="0.25">
      <c r="A21" s="5">
        <v>9</v>
      </c>
      <c r="B21" s="6">
        <v>43070</v>
      </c>
      <c r="C21" s="8" t="s">
        <v>27</v>
      </c>
      <c r="D21" s="5">
        <f>4+2</f>
        <v>6</v>
      </c>
      <c r="E21" s="5">
        <v>10</v>
      </c>
      <c r="F21" s="5">
        <f>7+4</f>
        <v>11</v>
      </c>
      <c r="G21" s="5">
        <v>0</v>
      </c>
      <c r="H21" s="5">
        <v>3</v>
      </c>
      <c r="I21" s="5">
        <v>1</v>
      </c>
      <c r="J21" s="5">
        <v>1</v>
      </c>
      <c r="K21" s="5">
        <f t="shared" si="0"/>
        <v>16</v>
      </c>
    </row>
    <row r="22" spans="1:11" x14ac:dyDescent="0.25">
      <c r="A22" s="5">
        <v>10</v>
      </c>
      <c r="B22" s="6">
        <v>43070</v>
      </c>
      <c r="C22" s="5" t="s">
        <v>28</v>
      </c>
      <c r="D22" s="5">
        <f>8+3</f>
        <v>11</v>
      </c>
      <c r="E22" s="5">
        <f>7+4+2</f>
        <v>13</v>
      </c>
      <c r="F22" s="5">
        <f>7+8</f>
        <v>15</v>
      </c>
      <c r="G22" s="5">
        <f>4+3</f>
        <v>7</v>
      </c>
      <c r="H22" s="5">
        <v>2</v>
      </c>
      <c r="I22" s="5">
        <v>0</v>
      </c>
      <c r="J22" s="5">
        <v>0</v>
      </c>
      <c r="K22" s="5">
        <f t="shared" si="0"/>
        <v>24</v>
      </c>
    </row>
    <row r="23" spans="1:11" x14ac:dyDescent="0.25">
      <c r="A23" s="5">
        <v>11</v>
      </c>
      <c r="B23" s="6">
        <v>43070</v>
      </c>
      <c r="C23" s="8" t="s">
        <v>29</v>
      </c>
      <c r="D23" s="5">
        <f>10+15+16+16</f>
        <v>57</v>
      </c>
      <c r="E23" s="5">
        <f>10+13+8+10</f>
        <v>41</v>
      </c>
      <c r="F23" s="5">
        <f>10+16</f>
        <v>26</v>
      </c>
      <c r="G23" s="5">
        <f>8+16</f>
        <v>24</v>
      </c>
      <c r="H23" s="5">
        <f>13+15</f>
        <v>28</v>
      </c>
      <c r="I23" s="5">
        <f>10+10</f>
        <v>20</v>
      </c>
      <c r="J23" s="5">
        <v>0</v>
      </c>
      <c r="K23" s="5">
        <f t="shared" si="0"/>
        <v>98</v>
      </c>
    </row>
    <row r="24" spans="1:11" x14ac:dyDescent="0.25">
      <c r="A24" s="5">
        <v>12</v>
      </c>
      <c r="B24" s="6">
        <v>43070</v>
      </c>
      <c r="C24" s="8" t="s">
        <v>30</v>
      </c>
      <c r="D24" s="5">
        <f>71+9+30+7+0</f>
        <v>117</v>
      </c>
      <c r="E24" s="5">
        <f>0+4+11+14+54</f>
        <v>83</v>
      </c>
      <c r="F24" s="5">
        <f>54+71</f>
        <v>125</v>
      </c>
      <c r="G24" s="5">
        <f>14+9</f>
        <v>23</v>
      </c>
      <c r="H24" s="5">
        <f>11+30</f>
        <v>41</v>
      </c>
      <c r="I24" s="5">
        <f>4+7</f>
        <v>11</v>
      </c>
      <c r="J24" s="5">
        <v>0</v>
      </c>
      <c r="K24" s="5">
        <f t="shared" si="0"/>
        <v>200</v>
      </c>
    </row>
    <row r="25" spans="1:11" x14ac:dyDescent="0.25">
      <c r="A25" s="5">
        <v>13</v>
      </c>
      <c r="B25" s="6">
        <v>43070</v>
      </c>
      <c r="C25" s="8" t="s">
        <v>31</v>
      </c>
      <c r="D25" s="5"/>
      <c r="E25" s="5"/>
      <c r="F25" s="5"/>
      <c r="G25" s="5"/>
      <c r="H25" s="5"/>
      <c r="I25" s="5"/>
      <c r="J25" s="5"/>
      <c r="K25" s="5">
        <f t="shared" si="0"/>
        <v>0</v>
      </c>
    </row>
    <row r="26" spans="1:11" x14ac:dyDescent="0.25">
      <c r="A26" s="5">
        <v>14</v>
      </c>
      <c r="B26" s="6">
        <v>43070</v>
      </c>
      <c r="C26" s="5" t="s">
        <v>32</v>
      </c>
      <c r="D26" s="5">
        <f>5+9+8+19+23</f>
        <v>64</v>
      </c>
      <c r="E26" s="5">
        <f>3+7+5+10+15</f>
        <v>40</v>
      </c>
      <c r="F26" s="5">
        <f>15+23</f>
        <v>38</v>
      </c>
      <c r="G26" s="5">
        <f>10+19</f>
        <v>29</v>
      </c>
      <c r="H26" s="5">
        <f>5+8</f>
        <v>13</v>
      </c>
      <c r="I26" s="5">
        <f>7+9</f>
        <v>16</v>
      </c>
      <c r="J26" s="5">
        <f>3+5</f>
        <v>8</v>
      </c>
      <c r="K26" s="5">
        <f t="shared" si="0"/>
        <v>104</v>
      </c>
    </row>
    <row r="27" spans="1:11" x14ac:dyDescent="0.25">
      <c r="A27" s="5">
        <v>15</v>
      </c>
      <c r="B27" s="6">
        <v>43070</v>
      </c>
      <c r="C27" s="8" t="s">
        <v>33</v>
      </c>
      <c r="D27" s="5">
        <f>3+20+2+12+3</f>
        <v>40</v>
      </c>
      <c r="E27" s="5">
        <f>6+10+9+5+6</f>
        <v>36</v>
      </c>
      <c r="F27" s="5">
        <f>6+3</f>
        <v>9</v>
      </c>
      <c r="G27" s="5">
        <f>5+12</f>
        <v>17</v>
      </c>
      <c r="H27" s="5">
        <f>9+2</f>
        <v>11</v>
      </c>
      <c r="I27" s="5">
        <f>10+20</f>
        <v>30</v>
      </c>
      <c r="J27" s="5">
        <f>6+3</f>
        <v>9</v>
      </c>
      <c r="K27" s="5">
        <f t="shared" si="0"/>
        <v>76</v>
      </c>
    </row>
    <row r="28" spans="1:11" x14ac:dyDescent="0.25">
      <c r="A28" s="5">
        <v>16</v>
      </c>
      <c r="B28" s="6">
        <v>43070</v>
      </c>
      <c r="C28" s="5" t="s">
        <v>34</v>
      </c>
      <c r="D28" s="5">
        <f>10+19+8+11</f>
        <v>48</v>
      </c>
      <c r="E28" s="5">
        <f>6+11+19+4</f>
        <v>40</v>
      </c>
      <c r="F28" s="5">
        <f>4+10</f>
        <v>14</v>
      </c>
      <c r="G28" s="5">
        <f>19+19</f>
        <v>38</v>
      </c>
      <c r="H28" s="5">
        <f>11+8</f>
        <v>19</v>
      </c>
      <c r="I28" s="5">
        <f>11+6</f>
        <v>17</v>
      </c>
      <c r="J28" s="5">
        <v>0</v>
      </c>
      <c r="K28" s="5">
        <f t="shared" si="0"/>
        <v>88</v>
      </c>
    </row>
    <row r="29" spans="1:11" x14ac:dyDescent="0.25">
      <c r="A29" s="5">
        <v>17</v>
      </c>
      <c r="B29" s="6">
        <v>43070</v>
      </c>
      <c r="C29" s="8" t="s">
        <v>35</v>
      </c>
      <c r="D29" s="5">
        <f>1+5+3+3</f>
        <v>12</v>
      </c>
      <c r="E29" s="5">
        <f>7+6+4</f>
        <v>17</v>
      </c>
      <c r="F29" s="5">
        <v>3</v>
      </c>
      <c r="G29" s="5">
        <v>0</v>
      </c>
      <c r="H29" s="5">
        <f>4+3</f>
        <v>7</v>
      </c>
      <c r="I29" s="5">
        <f>6+5</f>
        <v>11</v>
      </c>
      <c r="J29" s="5">
        <f>7+1</f>
        <v>8</v>
      </c>
      <c r="K29" s="5">
        <f t="shared" si="0"/>
        <v>29</v>
      </c>
    </row>
    <row r="30" spans="1:11" x14ac:dyDescent="0.25">
      <c r="A30" s="5">
        <v>18</v>
      </c>
      <c r="B30" s="6">
        <v>43070</v>
      </c>
      <c r="C30" s="5" t="s">
        <v>36</v>
      </c>
      <c r="D30" s="5">
        <f>15+1+5+2</f>
        <v>23</v>
      </c>
      <c r="E30" s="5">
        <f>35+14+5</f>
        <v>54</v>
      </c>
      <c r="F30" s="5">
        <f>35+15</f>
        <v>50</v>
      </c>
      <c r="G30" s="5">
        <f>14+1</f>
        <v>15</v>
      </c>
      <c r="H30" s="5">
        <f>0+5</f>
        <v>5</v>
      </c>
      <c r="I30" s="5">
        <f>5+2</f>
        <v>7</v>
      </c>
      <c r="J30" s="5">
        <v>0</v>
      </c>
      <c r="K30" s="5">
        <f t="shared" si="0"/>
        <v>77</v>
      </c>
    </row>
    <row r="31" spans="1:11" x14ac:dyDescent="0.25">
      <c r="A31" s="9">
        <v>19</v>
      </c>
      <c r="B31" s="6">
        <v>43070</v>
      </c>
      <c r="C31" s="9" t="s">
        <v>37</v>
      </c>
      <c r="D31" s="9">
        <f>6+20+13+11+43</f>
        <v>93</v>
      </c>
      <c r="E31" s="9">
        <f>6+25+13+13+25</f>
        <v>82</v>
      </c>
      <c r="F31" s="9">
        <f>25+43</f>
        <v>68</v>
      </c>
      <c r="G31" s="9">
        <f>13+11</f>
        <v>24</v>
      </c>
      <c r="H31" s="9">
        <f>13+13</f>
        <v>26</v>
      </c>
      <c r="I31" s="9">
        <f>25+20</f>
        <v>45</v>
      </c>
      <c r="J31" s="9">
        <f>6+6</f>
        <v>12</v>
      </c>
      <c r="K31" s="5">
        <f t="shared" si="0"/>
        <v>175</v>
      </c>
    </row>
    <row r="32" spans="1:11" ht="18.75" x14ac:dyDescent="0.3">
      <c r="A32" s="10"/>
      <c r="B32" s="11"/>
      <c r="C32" s="10"/>
      <c r="D32" s="10"/>
      <c r="E32" s="10"/>
      <c r="F32" s="10"/>
      <c r="G32" s="10"/>
      <c r="H32" s="10"/>
      <c r="I32" s="10"/>
      <c r="J32" s="12" t="s">
        <v>11</v>
      </c>
      <c r="K32" s="13">
        <f>SUM(K13:K31)</f>
        <v>2429</v>
      </c>
    </row>
    <row r="33" spans="1:11" x14ac:dyDescent="0.25">
      <c r="A33" s="14"/>
      <c r="B33" s="15"/>
      <c r="C33" s="16" t="s">
        <v>38</v>
      </c>
      <c r="D33" s="14"/>
      <c r="E33" s="14"/>
      <c r="F33" s="14"/>
      <c r="G33" s="14"/>
      <c r="H33" s="14"/>
      <c r="I33" s="14"/>
      <c r="J33" s="14"/>
      <c r="K33" s="16"/>
    </row>
    <row r="34" spans="1:11" x14ac:dyDescent="0.25">
      <c r="C34" s="17"/>
      <c r="D34" s="18"/>
      <c r="E34" s="18"/>
      <c r="F34" s="18"/>
      <c r="G34" s="18"/>
    </row>
    <row r="35" spans="1:11" x14ac:dyDescent="0.25">
      <c r="C35" s="16"/>
    </row>
    <row r="39" spans="1:11" x14ac:dyDescent="0.25">
      <c r="H39" t="s">
        <v>39</v>
      </c>
    </row>
  </sheetData>
  <mergeCells count="11">
    <mergeCell ref="K11:K12"/>
    <mergeCell ref="A2:K2"/>
    <mergeCell ref="A3:K3"/>
    <mergeCell ref="A4:K4"/>
    <mergeCell ref="A5:K5"/>
    <mergeCell ref="A6:K6"/>
    <mergeCell ref="A11:A12"/>
    <mergeCell ref="B11:B12"/>
    <mergeCell ref="C11:C12"/>
    <mergeCell ref="D11:E11"/>
    <mergeCell ref="F11:J11"/>
  </mergeCells>
  <pageMargins left="0.70866141732283472" right="0.70866141732283472" top="0.74803149606299213" bottom="0.74803149606299213" header="0.31496062992125984" footer="0.31496062992125984"/>
  <pageSetup scale="90" orientation="landscape" verticalDpi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ROSA</cp:lastModifiedBy>
  <dcterms:created xsi:type="dcterms:W3CDTF">2018-01-12T19:51:32Z</dcterms:created>
  <dcterms:modified xsi:type="dcterms:W3CDTF">2018-01-16T16:33:26Z</dcterms:modified>
</cp:coreProperties>
</file>